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mijnkuijpers-my.sharepoint.com/personal/gheugten_kuijpers_com/Documents/Bureaublad/Duurzaam Dierdonk/"/>
    </mc:Choice>
  </mc:AlternateContent>
  <xr:revisionPtr revIDLastSave="0" documentId="8_{B5F9ECE7-9B46-43FB-A058-078F1E508164}" xr6:coauthVersionLast="47" xr6:coauthVersionMax="47" xr10:uidLastSave="{00000000-0000-0000-0000-000000000000}"/>
  <bookViews>
    <workbookView xWindow="-120" yWindow="-120" windowWidth="29040" windowHeight="15720" xr2:uid="{3EE44CA8-370C-4D7B-91AE-71E27D784F84}"/>
  </bookViews>
  <sheets>
    <sheet name="Samenvatting" sheetId="1" r:id="rId1"/>
    <sheet name="Cijfers CBS 2023" sheetId="2" r:id="rId2"/>
    <sheet name="Gas en elketra-aansluitingen" sheetId="3" r:id="rId3"/>
    <sheet name="Straten + adressen" sheetId="4" r:id="rId4"/>
    <sheet name="Zonnestroom__vermogen_zonnepane" sheetId="5" r:id="rId5"/>
  </sheets>
  <definedNames>
    <definedName name="_xlnm._FilterDatabase" localSheetId="2" hidden="1">'Gas en elketra-aansluitingen'!$A$1:$X$128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" i="1" l="1"/>
  <c r="Z20" i="1"/>
  <c r="Z21" i="1"/>
  <c r="Z22" i="1"/>
  <c r="Z23" i="1"/>
  <c r="Z24" i="1"/>
  <c r="Z25" i="1"/>
  <c r="Z26" i="1"/>
  <c r="Z27" i="1"/>
  <c r="Z28" i="1"/>
  <c r="Z29" i="1"/>
  <c r="Z30" i="1"/>
  <c r="Z19" i="1"/>
  <c r="Y31" i="1"/>
  <c r="Z15" i="1"/>
  <c r="Z4" i="1"/>
  <c r="Z5" i="1"/>
  <c r="Z6" i="1"/>
  <c r="Z7" i="1"/>
  <c r="Z8" i="1"/>
  <c r="Z9" i="1"/>
  <c r="Z10" i="1"/>
  <c r="Z11" i="1"/>
  <c r="Z12" i="1"/>
  <c r="Z13" i="1"/>
  <c r="Z14" i="1"/>
  <c r="Z3" i="1"/>
  <c r="Y15" i="1"/>
  <c r="Y4" i="1"/>
  <c r="Y5" i="1"/>
  <c r="Y6" i="1"/>
  <c r="Y7" i="1"/>
  <c r="Y8" i="1"/>
  <c r="Y9" i="1"/>
  <c r="Y10" i="1"/>
  <c r="Y11" i="1"/>
  <c r="Y12" i="1"/>
  <c r="Y13" i="1"/>
  <c r="Y14" i="1"/>
  <c r="Y3" i="1"/>
  <c r="X15" i="1"/>
  <c r="X4" i="1"/>
  <c r="X5" i="1"/>
  <c r="X6" i="1"/>
  <c r="X7" i="1"/>
  <c r="X8" i="1"/>
  <c r="X9" i="1"/>
  <c r="X10" i="1"/>
  <c r="X11" i="1"/>
  <c r="X12" i="1"/>
  <c r="X13" i="1"/>
  <c r="X14" i="1"/>
  <c r="X3" i="1"/>
  <c r="W15" i="1"/>
  <c r="V20" i="1"/>
  <c r="V21" i="1"/>
  <c r="V22" i="1"/>
  <c r="V23" i="1"/>
  <c r="V24" i="1"/>
  <c r="V25" i="1"/>
  <c r="V26" i="1"/>
  <c r="V27" i="1"/>
  <c r="V28" i="1"/>
  <c r="V29" i="1"/>
  <c r="V30" i="1"/>
  <c r="V31" i="1"/>
  <c r="V19" i="1"/>
  <c r="U20" i="1"/>
  <c r="U21" i="1"/>
  <c r="U22" i="1"/>
  <c r="U23" i="1"/>
  <c r="U24" i="1"/>
  <c r="U25" i="1"/>
  <c r="U26" i="1"/>
  <c r="U27" i="1"/>
  <c r="U28" i="1"/>
  <c r="U29" i="1"/>
  <c r="U30" i="1"/>
  <c r="U31" i="1"/>
  <c r="U19" i="1"/>
  <c r="B35" i="1"/>
  <c r="B36" i="1" s="1"/>
  <c r="B34" i="1"/>
  <c r="B40" i="1"/>
  <c r="B41" i="1"/>
  <c r="B42" i="1"/>
  <c r="B43" i="1"/>
  <c r="B44" i="1"/>
  <c r="B45" i="1"/>
  <c r="B46" i="1"/>
  <c r="B47" i="1"/>
  <c r="B48" i="1"/>
  <c r="B49" i="1"/>
  <c r="B50" i="1"/>
  <c r="B39" i="1"/>
  <c r="B33" i="1"/>
  <c r="Q128" i="3"/>
  <c r="Q126" i="3"/>
  <c r="Q124" i="3"/>
  <c r="Q122" i="3"/>
  <c r="Q120" i="3"/>
  <c r="Q118" i="3"/>
  <c r="Q116" i="3"/>
  <c r="Q114" i="3"/>
  <c r="Q112" i="3"/>
  <c r="Q110" i="3"/>
  <c r="Q108" i="3"/>
  <c r="Q106" i="3"/>
  <c r="Q104" i="3"/>
  <c r="Q102" i="3"/>
  <c r="Q100" i="3"/>
  <c r="Q98" i="3"/>
  <c r="Q96" i="3"/>
  <c r="Q94" i="3"/>
  <c r="Q92" i="3"/>
  <c r="Q90" i="3"/>
  <c r="Q88" i="3"/>
  <c r="Q86" i="3"/>
  <c r="Q84" i="3"/>
  <c r="Q82" i="3"/>
  <c r="Q80" i="3"/>
  <c r="Q78" i="3"/>
  <c r="Q76" i="3"/>
  <c r="Q74" i="3"/>
  <c r="Q72" i="3"/>
  <c r="Q70" i="3"/>
  <c r="Q68" i="3"/>
  <c r="Q66" i="3"/>
  <c r="Q64" i="3"/>
  <c r="Q62" i="3"/>
  <c r="Q60" i="3"/>
  <c r="Q58" i="3"/>
  <c r="Q56" i="3"/>
  <c r="Q54" i="3"/>
  <c r="Q52" i="3"/>
  <c r="Q50" i="3"/>
  <c r="Q48" i="3"/>
  <c r="Q46" i="3"/>
  <c r="Q44" i="3"/>
  <c r="Q42" i="3"/>
  <c r="Q40" i="3"/>
  <c r="Q38" i="3"/>
  <c r="Q36" i="3"/>
  <c r="Q33" i="3"/>
  <c r="Q30" i="3"/>
  <c r="Q28" i="3"/>
  <c r="Q26" i="3"/>
  <c r="Q24" i="3"/>
  <c r="Q22" i="3"/>
  <c r="Q20" i="3"/>
  <c r="Q18" i="3"/>
  <c r="Q16" i="3"/>
  <c r="Q14" i="3"/>
  <c r="Q12" i="3"/>
  <c r="Q10" i="3"/>
  <c r="Q8" i="3"/>
  <c r="Q6" i="3"/>
  <c r="Q4" i="3"/>
  <c r="Q129" i="3" s="1"/>
  <c r="A19" i="5"/>
  <c r="P127" i="3"/>
  <c r="P125" i="3"/>
  <c r="P123" i="3"/>
  <c r="P121" i="3"/>
  <c r="P119" i="3"/>
  <c r="P117" i="3"/>
  <c r="P115" i="3"/>
  <c r="P113" i="3"/>
  <c r="P111" i="3"/>
  <c r="P109" i="3"/>
  <c r="P107" i="3"/>
  <c r="P105" i="3"/>
  <c r="P103" i="3"/>
  <c r="P101" i="3"/>
  <c r="P99" i="3"/>
  <c r="P97" i="3"/>
  <c r="P95" i="3"/>
  <c r="P93" i="3"/>
  <c r="P91" i="3"/>
  <c r="P89" i="3"/>
  <c r="P87" i="3"/>
  <c r="P85" i="3"/>
  <c r="P83" i="3"/>
  <c r="P81" i="3"/>
  <c r="P79" i="3"/>
  <c r="P77" i="3"/>
  <c r="P75" i="3"/>
  <c r="P73" i="3"/>
  <c r="P71" i="3"/>
  <c r="P69" i="3"/>
  <c r="P67" i="3"/>
  <c r="P65" i="3"/>
  <c r="P63" i="3"/>
  <c r="P61" i="3"/>
  <c r="P59" i="3"/>
  <c r="P57" i="3"/>
  <c r="P55" i="3"/>
  <c r="P53" i="3"/>
  <c r="P51" i="3"/>
  <c r="P49" i="3"/>
  <c r="P47" i="3"/>
  <c r="P45" i="3"/>
  <c r="P43" i="3"/>
  <c r="P41" i="3"/>
  <c r="P39" i="3"/>
  <c r="P37" i="3"/>
  <c r="P35" i="3"/>
  <c r="P34" i="3"/>
  <c r="P32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P3" i="3"/>
  <c r="P2" i="3"/>
  <c r="P129" i="3" s="1"/>
  <c r="A17" i="5"/>
  <c r="A22" i="5" s="1"/>
  <c r="A14" i="5"/>
  <c r="A16" i="5" s="1"/>
  <c r="B51" i="1" l="1"/>
  <c r="A21" i="5"/>
</calcChain>
</file>

<file path=xl/sharedStrings.xml><?xml version="1.0" encoding="utf-8"?>
<sst xmlns="http://schemas.openxmlformats.org/spreadsheetml/2006/main" count="2297" uniqueCount="393">
  <si>
    <t>Kenmerk</t>
  </si>
  <si>
    <t>Waarde</t>
  </si>
  <si>
    <t>Gasverbruik per maand in %</t>
  </si>
  <si>
    <t>% van jaarverbruik (gemiddeld huishouden NL)</t>
  </si>
  <si>
    <t>WEQ (aantal)</t>
  </si>
  <si>
    <r>
      <t>Verbruik per woningtype</t>
    </r>
    <r>
      <rPr>
        <sz val="11"/>
        <color theme="1"/>
        <rFont val="Aptos Narrow"/>
        <family val="2"/>
        <scheme val="minor"/>
      </rPr>
      <t xml:space="preserve"> (bron: Wijkvergelijker):</t>
    </r>
  </si>
  <si>
    <t>Rijlabels</t>
  </si>
  <si>
    <t>Som van used</t>
  </si>
  <si>
    <t>Maand</t>
  </si>
  <si>
    <t>Perc.</t>
  </si>
  <si>
    <t>Verbruik (huidig)</t>
  </si>
  <si>
    <t>Verbruik WP</t>
  </si>
  <si>
    <t>Totaal</t>
  </si>
  <si>
    <t>Waarvan: Woningen</t>
  </si>
  <si>
    <t>jan</t>
  </si>
  <si>
    <t>Waarvan: Utiliteit</t>
  </si>
  <si>
    <t>Tussenwoning: ca. 1 110 m³ gas / 3 280 kWh elektra</t>
  </si>
  <si>
    <t>feb</t>
  </si>
  <si>
    <t>Woningtypen (%)</t>
  </si>
  <si>
    <t>Hoekwoning: ca. 1 160 m³ gas / 3 540 kWh elektra</t>
  </si>
  <si>
    <t>mrt</t>
  </si>
  <si>
    <t>Vrijstaand</t>
  </si>
  <si>
    <t>Twee-onder-één-kap: ca. 1 410 m³ gas / 3 990 kWh elektra</t>
  </si>
  <si>
    <t>apr</t>
  </si>
  <si>
    <t>2-onder-1-kap</t>
  </si>
  <si>
    <t>Vrijstaande woning: ca. 1 800 m³ gas / 4 730 kWh elektraWijkvergelijker</t>
  </si>
  <si>
    <t>mei</t>
  </si>
  <si>
    <t>Rijwoning hoek</t>
  </si>
  <si>
    <t>jun</t>
  </si>
  <si>
    <t>Rijwoning tussen</t>
  </si>
  <si>
    <t>Gegevens:</t>
  </si>
  <si>
    <t>jul</t>
  </si>
  <si>
    <t>Meergezins</t>
  </si>
  <si>
    <t>Algemene gegevens:</t>
  </si>
  <si>
    <t>aug</t>
  </si>
  <si>
    <t>Bouwjaar woningen (%)</t>
  </si>
  <si>
    <t>centraal Bureau voor de Statistiek.</t>
  </si>
  <si>
    <t>sep</t>
  </si>
  <si>
    <t>Voor 1930</t>
  </si>
  <si>
    <t>Atlas Leefomgeving.</t>
  </si>
  <si>
    <t>okt</t>
  </si>
  <si>
    <t>1930-1945</t>
  </si>
  <si>
    <t>openinfo.nl.</t>
  </si>
  <si>
    <t>nov</t>
  </si>
  <si>
    <t>1946-1964</t>
  </si>
  <si>
    <t xml:space="preserve">https://www.pdok.nl </t>
  </si>
  <si>
    <t>dec</t>
  </si>
  <si>
    <t>1965-1974</t>
  </si>
  <si>
    <t>Energie:</t>
  </si>
  <si>
    <t>Eindtotaal</t>
  </si>
  <si>
    <t>1975-1991</t>
  </si>
  <si>
    <t>https://dego.vng.nl/?label=topo&amp;query=Wijk+19+Dierdonk+Helmond&amp;tab=gebouw&amp;layer=layer1b# 17.19/51.497176/5.683424</t>
  </si>
  <si>
    <t>1992-2005</t>
  </si>
  <si>
    <t xml:space="preserve">https://data.overheid.nl/dataset/enexis-verbruiksdata </t>
  </si>
  <si>
    <t>2006 - heden</t>
  </si>
  <si>
    <t>Zonnepanelen</t>
  </si>
  <si>
    <t>Per maand</t>
  </si>
  <si>
    <t>gasverbruik</t>
  </si>
  <si>
    <t>Warmtebehoefte</t>
  </si>
  <si>
    <t>WP-verbruik</t>
  </si>
  <si>
    <t>Percentage</t>
  </si>
  <si>
    <t>PV-opwekking [kWh]</t>
  </si>
  <si>
    <t>Energielabels woningen (%)</t>
  </si>
  <si>
    <t>1. CBS (Centraal Bureau voor de Statistiek)</t>
  </si>
  <si>
    <t>m³</t>
  </si>
  <si>
    <t>Januari</t>
  </si>
  <si>
    <t>A+</t>
  </si>
  <si>
    <t>Dataset: Zonnestroom; vermogen zonnepanelen woningen, wijken en buurten</t>
  </si>
  <si>
    <t>Februari</t>
  </si>
  <si>
    <t>A</t>
  </si>
  <si>
    <t>Wat krijg je:</t>
  </si>
  <si>
    <t>Maart</t>
  </si>
  <si>
    <t>B</t>
  </si>
  <si>
    <r>
      <t xml:space="preserve">Opgesteld vermogen in </t>
    </r>
    <r>
      <rPr>
        <b/>
        <sz val="11"/>
        <color theme="1"/>
        <rFont val="Aptos Narrow"/>
        <family val="2"/>
        <scheme val="minor"/>
      </rPr>
      <t>kWp</t>
    </r>
    <r>
      <rPr>
        <sz val="11"/>
        <color theme="1"/>
        <rFont val="Aptos Narrow"/>
        <family val="2"/>
        <scheme val="minor"/>
      </rPr>
      <t xml:space="preserve"> per </t>
    </r>
    <r>
      <rPr>
        <b/>
        <sz val="11"/>
        <color theme="1"/>
        <rFont val="Aptos Narrow"/>
        <family val="2"/>
        <scheme val="minor"/>
      </rPr>
      <t>wijk en buurt</t>
    </r>
    <r>
      <rPr>
        <sz val="11"/>
        <color theme="1"/>
        <rFont val="Aptos Narrow"/>
        <family val="2"/>
        <scheme val="minor"/>
      </rPr>
      <t xml:space="preserve"> (niet per 6-cijferige postcode, maar wel heel gedetailleerd).</t>
    </r>
  </si>
  <si>
    <t>April</t>
  </si>
  <si>
    <t>C</t>
  </si>
  <si>
    <t>–</t>
  </si>
  <si>
    <t>Aantal installaties bij woningen.</t>
  </si>
  <si>
    <t>Mei</t>
  </si>
  <si>
    <t>D</t>
  </si>
  <si>
    <r>
      <t>Updatefrequentie:</t>
    </r>
    <r>
      <rPr>
        <sz val="11"/>
        <color theme="1"/>
        <rFont val="Aptos Narrow"/>
        <family val="2"/>
        <scheme val="minor"/>
      </rPr>
      <t xml:space="preserve"> Jaarlijks (laatste: 2022, nieuwe cijfers in november 2025).</t>
    </r>
  </si>
  <si>
    <t>Juni</t>
  </si>
  <si>
    <t>E</t>
  </si>
  <si>
    <r>
      <t>Gebruik:</t>
    </r>
    <r>
      <rPr>
        <sz val="11"/>
        <color theme="1"/>
        <rFont val="Aptos Narrow"/>
        <family val="2"/>
        <scheme val="minor"/>
      </rPr>
      <t xml:space="preserve"> Je kunt filteren op gemeente, wijk of buurt en downloaden als Excel of via StatLine API.</t>
    </r>
  </si>
  <si>
    <t>Juli</t>
  </si>
  <si>
    <t>F</t>
  </si>
  <si>
    <t>2. EnergieLeveren.nl (EDSN)</t>
  </si>
  <si>
    <t>Augustus</t>
  </si>
  <si>
    <t>G</t>
  </si>
  <si>
    <t>Open data: EnergieLeveren.nl – CERES-registratie</t>
  </si>
  <si>
    <t>September</t>
  </si>
  <si>
    <t>n.a. (onbekend)</t>
  </si>
  <si>
    <t>Oktober</t>
  </si>
  <si>
    <r>
      <t xml:space="preserve">Aantal geregistreerde zonnepanelen en opwekvermogen per </t>
    </r>
    <r>
      <rPr>
        <b/>
        <sz val="11"/>
        <color theme="1"/>
        <rFont val="Aptos Narrow"/>
        <family val="2"/>
        <scheme val="minor"/>
      </rPr>
      <t>gemeente</t>
    </r>
    <r>
      <rPr>
        <sz val="11"/>
        <color theme="1"/>
        <rFont val="Aptos Narrow"/>
        <family val="2"/>
        <scheme val="minor"/>
      </rPr>
      <t xml:space="preserve"> en per </t>
    </r>
    <r>
      <rPr>
        <b/>
        <sz val="11"/>
        <color theme="1"/>
        <rFont val="Aptos Narrow"/>
        <family val="2"/>
        <scheme val="minor"/>
      </rPr>
      <t>maand</t>
    </r>
    <r>
      <rPr>
        <sz val="11"/>
        <color theme="1"/>
        <rFont val="Aptos Narrow"/>
        <family val="2"/>
        <scheme val="minor"/>
      </rPr>
      <t>.</t>
    </r>
  </si>
  <si>
    <t>November</t>
  </si>
  <si>
    <t>Gasverbruiken</t>
  </si>
  <si>
    <t>Gebaseerd op registraties van consumenten en bedrijven (ongeveer 90% dekking).</t>
  </si>
  <si>
    <t>December</t>
  </si>
  <si>
    <t>Gasverbruik</t>
  </si>
  <si>
    <t>m³/jr</t>
  </si>
  <si>
    <r>
      <t>Beperkingen:</t>
    </r>
    <r>
      <rPr>
        <sz val="11"/>
        <color theme="1"/>
        <rFont val="Aptos Narrow"/>
        <family val="2"/>
        <scheme val="minor"/>
      </rPr>
      <t xml:space="preserve"> Geen detail op 6-cijferige postcode vanwege privacy, maar wel goed voor trends.</t>
    </r>
  </si>
  <si>
    <t>Aantal aansluitingen</t>
  </si>
  <si>
    <t>-</t>
  </si>
  <si>
    <t>3. Open data per postcodegebied</t>
  </si>
  <si>
    <t>Gemiddeld per aansluiting</t>
  </si>
  <si>
    <t>Dataset: Energieopwekking door zonnepanelen – data.openstate.eu</t>
  </si>
  <si>
    <t>Gemiddeld per woning</t>
  </si>
  <si>
    <t>Warmte-behoefte bij 90% rendemet HR-ketel</t>
  </si>
  <si>
    <t>kWh</t>
  </si>
  <si>
    <r>
      <t xml:space="preserve">Gerealiseerd vermogen (kW) per </t>
    </r>
    <r>
      <rPr>
        <b/>
        <sz val="11"/>
        <color theme="1"/>
        <rFont val="Aptos Narrow"/>
        <family val="2"/>
        <scheme val="minor"/>
      </rPr>
      <t>postcode-4 gebied</t>
    </r>
    <r>
      <rPr>
        <sz val="11"/>
        <color theme="1"/>
        <rFont val="Aptos Narrow"/>
        <family val="2"/>
        <scheme val="minor"/>
      </rPr>
      <t xml:space="preserve"> (bijv. 5701, 5702).</t>
    </r>
  </si>
  <si>
    <t xml:space="preserve">Verbruik bij een WP (COP 3,5) </t>
  </si>
  <si>
    <r>
      <t>Gebruik:</t>
    </r>
    <r>
      <rPr>
        <sz val="11"/>
        <color theme="1"/>
        <rFont val="Aptos Narrow"/>
        <family val="2"/>
        <scheme val="minor"/>
      </rPr>
      <t xml:space="preserve"> Handig als je op </t>
    </r>
    <r>
      <rPr>
        <b/>
        <sz val="11"/>
        <color theme="1"/>
        <rFont val="Aptos Narrow"/>
        <family val="2"/>
        <scheme val="minor"/>
      </rPr>
      <t>PC4-niveau</t>
    </r>
    <r>
      <rPr>
        <sz val="11"/>
        <color theme="1"/>
        <rFont val="Aptos Narrow"/>
        <family val="2"/>
        <scheme val="minor"/>
      </rPr>
      <t xml:space="preserve"> wilt analyseren.</t>
    </r>
  </si>
  <si>
    <t>4. Commerciële en visuele tools</t>
  </si>
  <si>
    <t>NEO Zonnepanelenkaart: neo.nl/zonnepanelen-op-de-kaart</t>
  </si>
  <si>
    <t>Satellietbeelden + AI → zeer actueel, tot op adresniveau (betaald).</t>
  </si>
  <si>
    <r>
      <t>Zonnepanelenviewer (Geogap)</t>
    </r>
    <r>
      <rPr>
        <sz val="11"/>
        <color theme="1"/>
        <rFont val="Aptos Narrow"/>
        <family val="2"/>
        <scheme val="minor"/>
      </rPr>
      <t xml:space="preserve"> en </t>
    </r>
    <r>
      <rPr>
        <b/>
        <sz val="11"/>
        <color theme="1"/>
        <rFont val="Aptos Narrow"/>
        <family val="2"/>
        <scheme val="minor"/>
      </rPr>
      <t>Zonnemonitor</t>
    </r>
    <r>
      <rPr>
        <sz val="11"/>
        <color theme="1"/>
        <rFont val="Aptos Narrow"/>
        <family val="2"/>
        <scheme val="minor"/>
      </rPr>
      <t xml:space="preserve"> bieden vergelijkbare diensten.</t>
    </r>
  </si>
  <si>
    <t>Elektraverbruiken</t>
  </si>
  <si>
    <t>Jaarverbruik Dierdonk</t>
  </si>
  <si>
    <t>kWh uit data Enexis</t>
  </si>
  <si>
    <t>Per woning gemiddeld</t>
  </si>
  <si>
    <t>kWh gemiddeld verbruik per woning</t>
  </si>
  <si>
    <t>Geïnstalleerd vermogen ZP</t>
  </si>
  <si>
    <t>kWp</t>
  </si>
  <si>
    <t>Per ZP</t>
  </si>
  <si>
    <t>Wp per paneel gemiddeld</t>
  </si>
  <si>
    <t>Inschatting hoeveelheid ZP</t>
  </si>
  <si>
    <t>panelen totaal</t>
  </si>
  <si>
    <t>opbrengst ZP (berekening)</t>
  </si>
  <si>
    <t>kWh/jr opbrengst voor de hele wijk</t>
  </si>
  <si>
    <t>Netto verbruik</t>
  </si>
  <si>
    <t>kWh uit net na aftrek zonne-opbrengst</t>
  </si>
  <si>
    <t>Percentage opwekking tov verbruik</t>
  </si>
  <si>
    <t>Wordt opgewekt door zonnestroom (PV)</t>
  </si>
  <si>
    <t>Gemiddeld eigen gebruik zonder batterij</t>
  </si>
  <si>
    <t>Uit data algemeen</t>
  </si>
  <si>
    <t>Gegevens CBS 2023</t>
  </si>
  <si>
    <t>Leeftijd</t>
  </si>
  <si>
    <t>Gemiddeld elektriciteitgebruik</t>
  </si>
  <si>
    <t>Gemiddeld gasverbruik</t>
  </si>
  <si>
    <t>Aantal inwoners</t>
  </si>
  <si>
    <t>Aantal man</t>
  </si>
  <si>
    <t>Aantal vrouw</t>
  </si>
  <si>
    <t>0-14</t>
  </si>
  <si>
    <t>15-24</t>
  </si>
  <si>
    <t>25-44</t>
  </si>
  <si>
    <t>45-64</t>
  </si>
  <si>
    <t>65+</t>
  </si>
  <si>
    <t>Aantal huishoudens</t>
  </si>
  <si>
    <t>Aantal 1 pers h.h.</t>
  </si>
  <si>
    <t>Aantal h.h. zonder kinderen</t>
  </si>
  <si>
    <t>Aantal h.h. met kinderen</t>
  </si>
  <si>
    <t>Gemiddeld aantal pers. P.w.</t>
  </si>
  <si>
    <t>Woningvoorraad</t>
  </si>
  <si>
    <t>Gemiddelde WOZ</t>
  </si>
  <si>
    <t>Percentage eensgezinwoning</t>
  </si>
  <si>
    <t>Percentage meergezinswoning</t>
  </si>
  <si>
    <t>Percentage bewoond</t>
  </si>
  <si>
    <t>Percentage onbewoond</t>
  </si>
  <si>
    <t>Percentage koopwoning</t>
  </si>
  <si>
    <t>Percentage huurwoning</t>
  </si>
  <si>
    <t>Percentage woningcorp.</t>
  </si>
  <si>
    <t>Percentage overige verhuurders</t>
  </si>
  <si>
    <t>Eigendom onbekend</t>
  </si>
  <si>
    <t>Bouwjaar voor 2000</t>
  </si>
  <si>
    <t>Percentage vanaf 2000</t>
  </si>
  <si>
    <t>Appartement</t>
  </si>
  <si>
    <t>Tussenwoning</t>
  </si>
  <si>
    <t>Hoekwoning</t>
  </si>
  <si>
    <t>Twee onder één kap</t>
  </si>
  <si>
    <t>Vrijstaande woning</t>
  </si>
  <si>
    <t>Huurwoning</t>
  </si>
  <si>
    <t>Eigen woning</t>
  </si>
  <si>
    <t>Gemiddeld aantal auto's per h.h.</t>
  </si>
  <si>
    <t>3570</t>
  </si>
  <si>
    <t>3180</t>
  </si>
  <si>
    <t>3120</t>
  </si>
  <si>
    <t>3240</t>
  </si>
  <si>
    <t>3940</t>
  </si>
  <si>
    <t>4670</t>
  </si>
  <si>
    <t>2800</t>
  </si>
  <si>
    <t>3600</t>
  </si>
  <si>
    <t>1080</t>
  </si>
  <si>
    <t>1570</t>
  </si>
  <si>
    <t>930</t>
  </si>
  <si>
    <t>970</t>
  </si>
  <si>
    <t>1170</t>
  </si>
  <si>
    <t>1470</t>
  </si>
  <si>
    <t>980</t>
  </si>
  <si>
    <t>1,5</t>
  </si>
  <si>
    <t>netbeheerder</t>
  </si>
  <si>
    <t>netgebied</t>
  </si>
  <si>
    <t>straatnaam</t>
  </si>
  <si>
    <t>postcode_van</t>
  </si>
  <si>
    <t>postcode_tot</t>
  </si>
  <si>
    <t>woonplaats</t>
  </si>
  <si>
    <t>landcode</t>
  </si>
  <si>
    <t>productsoort</t>
  </si>
  <si>
    <t>verbruikssegment</t>
  </si>
  <si>
    <t>aansluitingen_aantal</t>
  </si>
  <si>
    <t>leveringsrichting_perc</t>
  </si>
  <si>
    <t>fysieke_status_perc</t>
  </si>
  <si>
    <t>soort_aansluiting_perc</t>
  </si>
  <si>
    <t>soort_aansluiting</t>
  </si>
  <si>
    <t>sja_gemiddeld</t>
  </si>
  <si>
    <t>Berekend E-verbruik</t>
  </si>
  <si>
    <t>Berekend gasverbruik [m³]</t>
  </si>
  <si>
    <t>sja_laag_tarief_perc</t>
  </si>
  <si>
    <t>slimme_meter_perc</t>
  </si>
  <si>
    <t>woonplaats_norm</t>
  </si>
  <si>
    <t>productsoort_norm</t>
  </si>
  <si>
    <t>postcode_van_norm</t>
  </si>
  <si>
    <t>postcode_tot_norm</t>
  </si>
  <si>
    <t>straatnaam_norm</t>
  </si>
  <si>
    <t>Enexis B.V.</t>
  </si>
  <si>
    <t>ENEXIS</t>
  </si>
  <si>
    <t>Coendersberglaan</t>
  </si>
  <si>
    <t>5709 MA</t>
  </si>
  <si>
    <t>HELMOND</t>
  </si>
  <si>
    <t>NL</t>
  </si>
  <si>
    <t>ELK</t>
  </si>
  <si>
    <t>KVB</t>
  </si>
  <si>
    <t>3x25</t>
  </si>
  <si>
    <t>Horstlandenpark</t>
  </si>
  <si>
    <t>5709 MB</t>
  </si>
  <si>
    <t>GAS</t>
  </si>
  <si>
    <t>G4</t>
  </si>
  <si>
    <t>5709 MC</t>
  </si>
  <si>
    <t>Vliehorstweide</t>
  </si>
  <si>
    <t>5709 MD</t>
  </si>
  <si>
    <t>De Kromme Geer</t>
  </si>
  <si>
    <t>5709 ME</t>
  </si>
  <si>
    <t>Dierdonklaan</t>
  </si>
  <si>
    <t>5709 MG</t>
  </si>
  <si>
    <t>Leusveldweide</t>
  </si>
  <si>
    <t>5709 MH</t>
  </si>
  <si>
    <t>Velhorstweide</t>
  </si>
  <si>
    <t>5709 MJ</t>
  </si>
  <si>
    <t>5709 MK</t>
  </si>
  <si>
    <t>Ockenburghpark</t>
  </si>
  <si>
    <t>5709 ML</t>
  </si>
  <si>
    <t>Holterbergweide</t>
  </si>
  <si>
    <t>5709 MN</t>
  </si>
  <si>
    <t>5709 MP</t>
  </si>
  <si>
    <t>Dierdonkse Heide</t>
  </si>
  <si>
    <t>5709 MR</t>
  </si>
  <si>
    <t>5709 MS</t>
  </si>
  <si>
    <t>5709 MT</t>
  </si>
  <si>
    <t>Elswoutweide</t>
  </si>
  <si>
    <t>5709 MV</t>
  </si>
  <si>
    <t>5709 NA</t>
  </si>
  <si>
    <t>Belmontepark</t>
  </si>
  <si>
    <t>5709 NW</t>
  </si>
  <si>
    <t>1x35</t>
  </si>
  <si>
    <t>Oosterzandweide</t>
  </si>
  <si>
    <t>5709 NX</t>
  </si>
  <si>
    <t>5709 NZ</t>
  </si>
  <si>
    <t>3x80</t>
  </si>
  <si>
    <t>5709 PA</t>
  </si>
  <si>
    <t>Zwanebloemsingel</t>
  </si>
  <si>
    <t>De Korte Geer</t>
  </si>
  <si>
    <t>5709 PB</t>
  </si>
  <si>
    <t>5709 PC</t>
  </si>
  <si>
    <t>Waterleliesingel</t>
  </si>
  <si>
    <t>5709 PD</t>
  </si>
  <si>
    <t>1x25</t>
  </si>
  <si>
    <t>Zonnedauwsingel</t>
  </si>
  <si>
    <t>5709 PE</t>
  </si>
  <si>
    <t>Duindoornbeek</t>
  </si>
  <si>
    <t>5709 PG</t>
  </si>
  <si>
    <t>5709 PH</t>
  </si>
  <si>
    <t>Malaxisbeek</t>
  </si>
  <si>
    <t>5709 PJ</t>
  </si>
  <si>
    <t>Tormentilbeek</t>
  </si>
  <si>
    <t>5709 PK</t>
  </si>
  <si>
    <t>Zilverschoonbeek</t>
  </si>
  <si>
    <t>5709 PL</t>
  </si>
  <si>
    <t>Zevenstersingel</t>
  </si>
  <si>
    <t>5709 PM</t>
  </si>
  <si>
    <t>Dwergvlasbeek</t>
  </si>
  <si>
    <t>5709 PN</t>
  </si>
  <si>
    <t>Mosbloemsingel</t>
  </si>
  <si>
    <t>5709 PP</t>
  </si>
  <si>
    <t>5709 PR</t>
  </si>
  <si>
    <t>Pinksterbloembeek</t>
  </si>
  <si>
    <t>5709 PS</t>
  </si>
  <si>
    <t>Parnassiasingel</t>
  </si>
  <si>
    <t>5709 PT</t>
  </si>
  <si>
    <t>Kalmoesbeek</t>
  </si>
  <si>
    <t>5709 PV</t>
  </si>
  <si>
    <t>Valeriaanbeek</t>
  </si>
  <si>
    <t>5709 PW</t>
  </si>
  <si>
    <t>De Lage Geer</t>
  </si>
  <si>
    <t>5709 PX</t>
  </si>
  <si>
    <t>Dierdonkpark</t>
  </si>
  <si>
    <t>5709 PZ</t>
  </si>
  <si>
    <t>Arcenlaan</t>
  </si>
  <si>
    <t>5709 RA</t>
  </si>
  <si>
    <t>De Groote Scheerelaan</t>
  </si>
  <si>
    <t>5709 RB</t>
  </si>
  <si>
    <t>Vossenbergdreef</t>
  </si>
  <si>
    <t>5709 RC</t>
  </si>
  <si>
    <t>Twickeldreef</t>
  </si>
  <si>
    <t>5709 RD</t>
  </si>
  <si>
    <t>Ter Vorseldreef</t>
  </si>
  <si>
    <t>5709 RE</t>
  </si>
  <si>
    <t>Boekesteynlaan</t>
  </si>
  <si>
    <t>5709 RG</t>
  </si>
  <si>
    <t>Singravendreef</t>
  </si>
  <si>
    <t>5709 RH</t>
  </si>
  <si>
    <t>Valkenhorstlaan</t>
  </si>
  <si>
    <t>5709 RJ</t>
  </si>
  <si>
    <t>Nijendaldreef</t>
  </si>
  <si>
    <t>5709 RK</t>
  </si>
  <si>
    <t>Bleyenbeekdreef</t>
  </si>
  <si>
    <t>5709 RL</t>
  </si>
  <si>
    <t>Schrevenhofdreef</t>
  </si>
  <si>
    <t>5709 RM</t>
  </si>
  <si>
    <t>Rosendaeldreef</t>
  </si>
  <si>
    <t>5709 RN</t>
  </si>
  <si>
    <t>Vilsterendreef</t>
  </si>
  <si>
    <t>5709 RP</t>
  </si>
  <si>
    <t>Wildenborchlaan</t>
  </si>
  <si>
    <t>5709 RR</t>
  </si>
  <si>
    <t>5709 RS</t>
  </si>
  <si>
    <t>Wallsteijndreef</t>
  </si>
  <si>
    <t>5709 RT</t>
  </si>
  <si>
    <t>Sandenburglaan</t>
  </si>
  <si>
    <t>5709 RV</t>
  </si>
  <si>
    <t>Middachtendreef</t>
  </si>
  <si>
    <t>5709 RW</t>
  </si>
  <si>
    <t>Molecatendreef</t>
  </si>
  <si>
    <t>5709 RX</t>
  </si>
  <si>
    <t>Schaarsbergendreef</t>
  </si>
  <si>
    <t>5709 RZ</t>
  </si>
  <si>
    <t>Leeuwenborchweide</t>
  </si>
  <si>
    <t>5709 SB</t>
  </si>
  <si>
    <t>5709 SC</t>
  </si>
  <si>
    <t>Broenshofweide</t>
  </si>
  <si>
    <t>5709 SE</t>
  </si>
  <si>
    <t>Schovenhorstweide</t>
  </si>
  <si>
    <t>5709 SG</t>
  </si>
  <si>
    <t>Rhulenhofweide</t>
  </si>
  <si>
    <t>5709 SH</t>
  </si>
  <si>
    <t>Aalshorstweide</t>
  </si>
  <si>
    <t>5709 SJ</t>
  </si>
  <si>
    <t>5709 SM</t>
  </si>
  <si>
    <t>Walenburgweide</t>
  </si>
  <si>
    <t>5709 SN</t>
  </si>
  <si>
    <t>Springendaldreef</t>
  </si>
  <si>
    <t>5709 SV</t>
  </si>
  <si>
    <t>Berkenheuveldreef</t>
  </si>
  <si>
    <t>5709 SW</t>
  </si>
  <si>
    <t>Varennadreef</t>
  </si>
  <si>
    <t>5709 SX</t>
  </si>
  <si>
    <t>Eerdedreef</t>
  </si>
  <si>
    <t>5709 SZ</t>
  </si>
  <si>
    <t>5711 AA</t>
  </si>
  <si>
    <t>Straat</t>
  </si>
  <si>
    <t>Aantal woningen</t>
  </si>
  <si>
    <t>Bakelsedijk</t>
  </si>
  <si>
    <t>Braaksestraat</t>
  </si>
  <si>
    <t>deGrooteScheerelaan</t>
  </si>
  <si>
    <t>deKorteGeer</t>
  </si>
  <si>
    <t>deLageGeer</t>
  </si>
  <si>
    <t>deWolfsputten</t>
  </si>
  <si>
    <t>DierdonkseHeide</t>
  </si>
  <si>
    <t>Nijenhuisweide</t>
  </si>
  <si>
    <t>Sprengenbergweide</t>
  </si>
  <si>
    <t>Westerzandweide</t>
  </si>
  <si>
    <t>Wilgeroosbeek</t>
  </si>
  <si>
    <t>Zonnestroom; vermogen zonnepanelen woningen, wijken en buurten, 2022</t>
  </si>
  <si>
    <t>Onderwerp</t>
  </si>
  <si>
    <t>Regioaanduiding|Gemeentenaam</t>
  </si>
  <si>
    <t>Regioaanduiding|Soort regio</t>
  </si>
  <si>
    <t>Regioaanduiding|Codering</t>
  </si>
  <si>
    <t>Regioaanduiding|Indelingswijziging wijken en buurten</t>
  </si>
  <si>
    <t>Aantal installaties bij woningen</t>
  </si>
  <si>
    <t>Opgesteld vermogen van zonnepanelen</t>
  </si>
  <si>
    <t>Wijken en buurten</t>
  </si>
  <si>
    <t>naam</t>
  </si>
  <si>
    <t>omschrijving</t>
  </si>
  <si>
    <t>code</t>
  </si>
  <si>
    <t>aantal</t>
  </si>
  <si>
    <t>Wijk 19 Dierdonk</t>
  </si>
  <si>
    <t>Helmond</t>
  </si>
  <si>
    <t>Wijk</t>
  </si>
  <si>
    <t>WK079419</t>
  </si>
  <si>
    <t>Bron: CBS</t>
  </si>
  <si>
    <t>Gemiddeld 0,85kWh/Wp/jr</t>
  </si>
  <si>
    <t>Woningen</t>
  </si>
  <si>
    <t>Panelen per woning (gemiddeld)</t>
  </si>
  <si>
    <t>2500-3500</t>
  </si>
  <si>
    <t>kWh gemiddeld verbruik per huishouden (verschilt per bron)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</si>
</sst>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3.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2" fillId="0" borderId="0" xfId="1"/>
    <xf numFmtId="0" fontId="0" fillId="0" borderId="2" xfId="0" applyBorder="1" applyAlignment="1">
      <alignment horizontal="center"/>
    </xf>
    <xf numFmtId="0" fontId="5" fillId="3" borderId="5" xfId="2" applyFont="1" applyFill="1" applyBorder="1" applyAlignment="1">
      <alignment horizontal="center" textRotation="90"/>
    </xf>
    <xf numFmtId="0" fontId="5" fillId="3" borderId="6" xfId="2" applyFont="1" applyFill="1" applyBorder="1" applyAlignment="1">
      <alignment horizontal="center" textRotation="90"/>
    </xf>
    <xf numFmtId="0" fontId="6" fillId="2" borderId="7" xfId="0" applyFont="1" applyFill="1" applyBorder="1" applyAlignment="1">
      <alignment horizontal="center" textRotation="9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7" fillId="0" borderId="8" xfId="3" applyFont="1" applyBorder="1" applyAlignment="1">
      <alignment horizontal="right" wrapText="1"/>
    </xf>
    <xf numFmtId="0" fontId="8" fillId="0" borderId="9" xfId="0" applyFont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2" fontId="0" fillId="0" borderId="0" xfId="0" applyNumberFormat="1"/>
    <xf numFmtId="1" fontId="0" fillId="0" borderId="0" xfId="0" applyNumberFormat="1"/>
    <xf numFmtId="0" fontId="8" fillId="4" borderId="9" xfId="0" applyFont="1" applyFill="1" applyBorder="1" applyAlignment="1">
      <alignment horizontal="center" vertical="top"/>
    </xf>
    <xf numFmtId="0" fontId="0" fillId="4" borderId="0" xfId="0" applyFill="1"/>
    <xf numFmtId="0" fontId="1" fillId="4" borderId="0" xfId="0" applyFont="1" applyFill="1"/>
    <xf numFmtId="9" fontId="0" fillId="0" borderId="0" xfId="4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9" fontId="0" fillId="0" borderId="0" xfId="0" applyNumberFormat="1"/>
    <xf numFmtId="9" fontId="0" fillId="0" borderId="0" xfId="4" applyFont="1" applyAlignment="1">
      <alignment vertical="center" wrapText="1"/>
    </xf>
    <xf numFmtId="0" fontId="3" fillId="2" borderId="9" xfId="0" applyFont="1" applyFill="1" applyBorder="1" applyAlignment="1">
      <alignment horizontal="center" textRotation="90"/>
    </xf>
    <xf numFmtId="3" fontId="3" fillId="2" borderId="9" xfId="0" applyNumberFormat="1" applyFont="1" applyFill="1" applyBorder="1" applyAlignment="1">
      <alignment horizontal="center" textRotation="9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Hyperlink" xfId="1" builtinId="8"/>
    <cellStyle name="Procent" xfId="4" builtinId="5"/>
    <cellStyle name="Standaard" xfId="0" builtinId="0"/>
    <cellStyle name="Standaard_KWB2022" xfId="2" xr:uid="{EADEA730-8264-4DB3-8AC2-422AF69505FC}"/>
    <cellStyle name="Standaard_KWB2023" xfId="3" xr:uid="{0D53463B-5D93-4DF8-A19F-760047838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Gasverbruik per</a:t>
            </a:r>
            <a:r>
              <a:rPr lang="nl-NL" baseline="0"/>
              <a:t> maand Dierdonk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Samenvatting!$A$39:$A$50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Samenvatting!$B$39:$B$50</c:f>
              <c:numCache>
                <c:formatCode>0</c:formatCode>
                <c:ptCount val="12"/>
                <c:pt idx="0">
                  <c:v>412355.02450378082</c:v>
                </c:pt>
                <c:pt idx="1">
                  <c:v>331720.0095780018</c:v>
                </c:pt>
                <c:pt idx="2">
                  <c:v>249166.44265109487</c:v>
                </c:pt>
                <c:pt idx="3">
                  <c:v>121070.10560214017</c:v>
                </c:pt>
                <c:pt idx="4">
                  <c:v>76850.358112261805</c:v>
                </c:pt>
                <c:pt idx="5">
                  <c:v>53964.773527360216</c:v>
                </c:pt>
                <c:pt idx="6">
                  <c:v>37254.42245579361</c:v>
                </c:pt>
                <c:pt idx="7">
                  <c:v>64716.44721975764</c:v>
                </c:pt>
                <c:pt idx="8">
                  <c:v>60449.614638761042</c:v>
                </c:pt>
                <c:pt idx="9">
                  <c:v>140174.4170631216</c:v>
                </c:pt>
                <c:pt idx="10">
                  <c:v>268128.63914903149</c:v>
                </c:pt>
                <c:pt idx="11">
                  <c:v>353130.305498895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8-490E-9E84-2D5AC02301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0010032"/>
        <c:axId val="660010512"/>
      </c:barChart>
      <c:catAx>
        <c:axId val="66001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0010512"/>
        <c:crosses val="autoZero"/>
        <c:auto val="1"/>
        <c:lblAlgn val="ctr"/>
        <c:lblOffset val="100"/>
        <c:noMultiLvlLbl val="0"/>
      </c:catAx>
      <c:valAx>
        <c:axId val="66001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Nm³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001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Eelektriciteitsgebruik per maand Dierdonk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Samenvatting!$V$3:$V$14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Samenvatting!$X$3:$X$14</c:f>
              <c:numCache>
                <c:formatCode>#,##0</c:formatCode>
                <c:ptCount val="12"/>
                <c:pt idx="0">
                  <c:v>403435.728</c:v>
                </c:pt>
                <c:pt idx="1">
                  <c:v>358609.53600000002</c:v>
                </c:pt>
                <c:pt idx="2">
                  <c:v>358609.53600000002</c:v>
                </c:pt>
                <c:pt idx="3">
                  <c:v>358609.53600000002</c:v>
                </c:pt>
                <c:pt idx="4">
                  <c:v>358609.53600000002</c:v>
                </c:pt>
                <c:pt idx="5">
                  <c:v>358609.53600000002</c:v>
                </c:pt>
                <c:pt idx="6">
                  <c:v>313783.34400000004</c:v>
                </c:pt>
                <c:pt idx="7">
                  <c:v>313783.34400000004</c:v>
                </c:pt>
                <c:pt idx="8">
                  <c:v>403435.728</c:v>
                </c:pt>
                <c:pt idx="9">
                  <c:v>403435.728</c:v>
                </c:pt>
                <c:pt idx="10">
                  <c:v>403435.728</c:v>
                </c:pt>
                <c:pt idx="11">
                  <c:v>448261.92000000004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9-4C86-8309-EF8336F7F9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1047760"/>
        <c:axId val="731048720"/>
      </c:barChart>
      <c:catAx>
        <c:axId val="73104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1048720"/>
        <c:crosses val="autoZero"/>
        <c:auto val="1"/>
        <c:lblAlgn val="ctr"/>
        <c:lblOffset val="100"/>
        <c:noMultiLvlLbl val="0"/>
      </c:catAx>
      <c:valAx>
        <c:axId val="73104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104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Eelektriciteitsgebruik bij WKO-WP</a:t>
            </a:r>
            <a:r>
              <a:rPr lang="nl-NL" baseline="0"/>
              <a:t> </a:t>
            </a:r>
            <a:r>
              <a:rPr lang="nl-NL"/>
              <a:t>Dierdonk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Samenvatting!$V$3:$V$14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Samenvatting!$X$3:$X$14</c:f>
              <c:numCache>
                <c:formatCode>#,##0</c:formatCode>
                <c:ptCount val="12"/>
                <c:pt idx="0">
                  <c:v>403435.728</c:v>
                </c:pt>
                <c:pt idx="1">
                  <c:v>358609.53600000002</c:v>
                </c:pt>
                <c:pt idx="2">
                  <c:v>358609.53600000002</c:v>
                </c:pt>
                <c:pt idx="3">
                  <c:v>358609.53600000002</c:v>
                </c:pt>
                <c:pt idx="4">
                  <c:v>358609.53600000002</c:v>
                </c:pt>
                <c:pt idx="5">
                  <c:v>358609.53600000002</c:v>
                </c:pt>
                <c:pt idx="6">
                  <c:v>313783.34400000004</c:v>
                </c:pt>
                <c:pt idx="7">
                  <c:v>313783.34400000004</c:v>
                </c:pt>
                <c:pt idx="8">
                  <c:v>403435.728</c:v>
                </c:pt>
                <c:pt idx="9">
                  <c:v>403435.728</c:v>
                </c:pt>
                <c:pt idx="10">
                  <c:v>403435.728</c:v>
                </c:pt>
                <c:pt idx="11">
                  <c:v>448261.92000000004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9-4E9E-B476-011FFBD62F7A}"/>
            </c:ext>
          </c:extLst>
        </c:ser>
        <c:ser>
          <c:idx val="1"/>
          <c:order val="1"/>
          <c:tx>
            <c:strRef>
              <c:f>Samenvatting!$Y$2</c:f>
              <c:strCache>
                <c:ptCount val="1"/>
                <c:pt idx="0">
                  <c:v>Verbruik WP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Samenvatting!$Y$3:$Y$14</c:f>
              <c:numCache>
                <c:formatCode>#,##0</c:formatCode>
                <c:ptCount val="12"/>
                <c:pt idx="0">
                  <c:v>1001433.6309377534</c:v>
                </c:pt>
                <c:pt idx="1">
                  <c:v>805605.73754657584</c:v>
                </c:pt>
                <c:pt idx="2">
                  <c:v>605118.50358123041</c:v>
                </c:pt>
                <c:pt idx="3">
                  <c:v>294027.39931948326</c:v>
                </c:pt>
                <c:pt idx="4">
                  <c:v>186636.58398692153</c:v>
                </c:pt>
                <c:pt idx="5">
                  <c:v>131057.3071378748</c:v>
                </c:pt>
                <c:pt idx="6">
                  <c:v>90475.025964070199</c:v>
                </c:pt>
                <c:pt idx="7">
                  <c:v>157168.51467655427</c:v>
                </c:pt>
                <c:pt idx="8">
                  <c:v>146806.20697984824</c:v>
                </c:pt>
                <c:pt idx="9">
                  <c:v>340423.58429615246</c:v>
                </c:pt>
                <c:pt idx="10">
                  <c:v>651169.55221907643</c:v>
                </c:pt>
                <c:pt idx="11">
                  <c:v>857602.17049731652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9-4E9E-B476-011FFBD62F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31047760"/>
        <c:axId val="731048720"/>
      </c:barChart>
      <c:catAx>
        <c:axId val="73104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1048720"/>
        <c:crosses val="autoZero"/>
        <c:auto val="1"/>
        <c:lblAlgn val="ctr"/>
        <c:lblOffset val="100"/>
        <c:noMultiLvlLbl val="0"/>
      </c:catAx>
      <c:valAx>
        <c:axId val="73104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104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Eelektriciteitsgebruik bij WKO-WP</a:t>
            </a:r>
            <a:r>
              <a:rPr lang="nl-NL" baseline="0"/>
              <a:t> </a:t>
            </a:r>
            <a:r>
              <a:rPr lang="nl-NL"/>
              <a:t>Dierdonk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Verbruik bruto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Samenvatting!$V$3:$V$14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Samenvatting!$X$3:$X$14</c:f>
              <c:numCache>
                <c:formatCode>#,##0</c:formatCode>
                <c:ptCount val="12"/>
                <c:pt idx="0">
                  <c:v>403435.728</c:v>
                </c:pt>
                <c:pt idx="1">
                  <c:v>358609.53600000002</c:v>
                </c:pt>
                <c:pt idx="2">
                  <c:v>358609.53600000002</c:v>
                </c:pt>
                <c:pt idx="3">
                  <c:v>358609.53600000002</c:v>
                </c:pt>
                <c:pt idx="4">
                  <c:v>358609.53600000002</c:v>
                </c:pt>
                <c:pt idx="5">
                  <c:v>358609.53600000002</c:v>
                </c:pt>
                <c:pt idx="6">
                  <c:v>313783.34400000004</c:v>
                </c:pt>
                <c:pt idx="7">
                  <c:v>313783.34400000004</c:v>
                </c:pt>
                <c:pt idx="8">
                  <c:v>403435.728</c:v>
                </c:pt>
                <c:pt idx="9">
                  <c:v>403435.728</c:v>
                </c:pt>
                <c:pt idx="10">
                  <c:v>403435.728</c:v>
                </c:pt>
                <c:pt idx="11">
                  <c:v>448261.92000000004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6-4053-98BB-14BEF2383539}"/>
            </c:ext>
          </c:extLst>
        </c:ser>
        <c:ser>
          <c:idx val="1"/>
          <c:order val="1"/>
          <c:tx>
            <c:strRef>
              <c:f>Samenvatting!$Y$2</c:f>
              <c:strCache>
                <c:ptCount val="1"/>
                <c:pt idx="0">
                  <c:v>Verbruik WP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Samenvatting!$Y$3:$Y$14</c:f>
              <c:numCache>
                <c:formatCode>#,##0</c:formatCode>
                <c:ptCount val="12"/>
                <c:pt idx="0">
                  <c:v>1001433.6309377534</c:v>
                </c:pt>
                <c:pt idx="1">
                  <c:v>805605.73754657584</c:v>
                </c:pt>
                <c:pt idx="2">
                  <c:v>605118.50358123041</c:v>
                </c:pt>
                <c:pt idx="3">
                  <c:v>294027.39931948326</c:v>
                </c:pt>
                <c:pt idx="4">
                  <c:v>186636.58398692153</c:v>
                </c:pt>
                <c:pt idx="5">
                  <c:v>131057.3071378748</c:v>
                </c:pt>
                <c:pt idx="6">
                  <c:v>90475.025964070199</c:v>
                </c:pt>
                <c:pt idx="7">
                  <c:v>157168.51467655427</c:v>
                </c:pt>
                <c:pt idx="8">
                  <c:v>146806.20697984824</c:v>
                </c:pt>
                <c:pt idx="9">
                  <c:v>340423.58429615246</c:v>
                </c:pt>
                <c:pt idx="10">
                  <c:v>651169.55221907643</c:v>
                </c:pt>
                <c:pt idx="11">
                  <c:v>857602.17049731652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6-4053-98BB-14BEF238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31047760"/>
        <c:axId val="731048720"/>
      </c:barChart>
      <c:lineChart>
        <c:grouping val="standard"/>
        <c:varyColors val="0"/>
        <c:ser>
          <c:idx val="2"/>
          <c:order val="2"/>
          <c:tx>
            <c:v>Opbrengst PV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Samenvatting!$Z$19:$Z$30</c:f>
              <c:numCache>
                <c:formatCode>#,##0</c:formatCode>
                <c:ptCount val="12"/>
                <c:pt idx="0">
                  <c:v>100648.5</c:v>
                </c:pt>
                <c:pt idx="1">
                  <c:v>167747.5</c:v>
                </c:pt>
                <c:pt idx="2">
                  <c:v>268396</c:v>
                </c:pt>
                <c:pt idx="3">
                  <c:v>402594</c:v>
                </c:pt>
                <c:pt idx="4">
                  <c:v>436143.5</c:v>
                </c:pt>
                <c:pt idx="5">
                  <c:v>436143.5</c:v>
                </c:pt>
                <c:pt idx="6">
                  <c:v>436143.5</c:v>
                </c:pt>
                <c:pt idx="7">
                  <c:v>369044.5</c:v>
                </c:pt>
                <c:pt idx="8">
                  <c:v>335495</c:v>
                </c:pt>
                <c:pt idx="9">
                  <c:v>234846.50000000003</c:v>
                </c:pt>
                <c:pt idx="10">
                  <c:v>100648.5</c:v>
                </c:pt>
                <c:pt idx="11">
                  <c:v>67099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6-4053-98BB-14BEF238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047760"/>
        <c:axId val="731048720"/>
      </c:lineChart>
      <c:catAx>
        <c:axId val="73104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1048720"/>
        <c:crosses val="autoZero"/>
        <c:auto val="1"/>
        <c:lblAlgn val="ctr"/>
        <c:lblOffset val="100"/>
        <c:noMultiLvlLbl val="0"/>
      </c:catAx>
      <c:valAx>
        <c:axId val="73104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104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3892733853473"/>
          <c:y val="0.45064333812442792"/>
          <c:w val="0.15272735004949697"/>
          <c:h val="0.15477654463378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41</xdr:row>
      <xdr:rowOff>23811</xdr:rowOff>
    </xdr:from>
    <xdr:to>
      <xdr:col>15</xdr:col>
      <xdr:colOff>285750</xdr:colOff>
      <xdr:row>63</xdr:row>
      <xdr:rowOff>161925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E2F41AF-582D-4E9B-98B0-B2F5A6736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484908</xdr:colOff>
      <xdr:row>41</xdr:row>
      <xdr:rowOff>13854</xdr:rowOff>
    </xdr:from>
    <xdr:to>
      <xdr:col>24</xdr:col>
      <xdr:colOff>252470</xdr:colOff>
      <xdr:row>63</xdr:row>
      <xdr:rowOff>173181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0701F12-F623-43A6-0290-A1EFA06F6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65</xdr:row>
      <xdr:rowOff>0</xdr:rowOff>
    </xdr:from>
    <xdr:to>
      <xdr:col>15</xdr:col>
      <xdr:colOff>279538</xdr:colOff>
      <xdr:row>87</xdr:row>
      <xdr:rowOff>159326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CB749E0-9676-4E91-8E0E-E5F2F7453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504939</xdr:colOff>
      <xdr:row>64</xdr:row>
      <xdr:rowOff>160662</xdr:rowOff>
    </xdr:from>
    <xdr:to>
      <xdr:col>24</xdr:col>
      <xdr:colOff>286896</xdr:colOff>
      <xdr:row>87</xdr:row>
      <xdr:rowOff>124898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78F6221D-AD20-4F18-B13C-DCC28CD36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35</xdr:col>
      <xdr:colOff>458029</xdr:colOff>
      <xdr:row>65</xdr:row>
      <xdr:rowOff>67509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BCF53C1-516A-1999-708E-EFE1F993C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98525" y="0"/>
          <a:ext cx="5944430" cy="5973009"/>
        </a:xfrm>
        <a:prstGeom prst="rect">
          <a:avLst/>
        </a:prstGeom>
      </xdr:spPr>
    </xdr:pic>
    <xdr:clientData/>
  </xdr:twoCellAnchor>
  <xdr:twoCellAnchor editAs="oneCell">
    <xdr:from>
      <xdr:col>25</xdr:col>
      <xdr:colOff>600075</xdr:colOff>
      <xdr:row>58</xdr:row>
      <xdr:rowOff>85992</xdr:rowOff>
    </xdr:from>
    <xdr:to>
      <xdr:col>35</xdr:col>
      <xdr:colOff>409575</xdr:colOff>
      <xdr:row>130</xdr:row>
      <xdr:rowOff>177800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1012709-1BF2-C582-51E0-60AAADFCF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89000" y="5991492"/>
          <a:ext cx="5905500" cy="722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s.nl/nl-nl/cijfers/detail/86044NED" TargetMode="External"/><Relationship Id="rId3" Type="http://schemas.openxmlformats.org/officeDocument/2006/relationships/hyperlink" Target="https://www.atlasleefomgeving.nl/wijk-en-buurtinformatie-2020?utm_source=chatgpt.com" TargetMode="External"/><Relationship Id="rId7" Type="http://schemas.openxmlformats.org/officeDocument/2006/relationships/hyperlink" Target="https://data.overheid.nl/dataset/enexis-verbruiksdata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cbs.nl/nl-nl/dossier/nederland-regionaal/wijk-en-buurtstatistieken?utm_source=chatgpt.com" TargetMode="External"/><Relationship Id="rId1" Type="http://schemas.openxmlformats.org/officeDocument/2006/relationships/hyperlink" Target="https://wijkvergelijker.nl/helmond/dierdonk/?utm_source=chatgpt.com" TargetMode="External"/><Relationship Id="rId6" Type="http://schemas.openxmlformats.org/officeDocument/2006/relationships/hyperlink" Target="https://dego.vng.nl/?label=topo&amp;query=Wijk+19+Dierdonk+Helmond&amp;tab=gebouw&amp;layer=layer1b" TargetMode="External"/><Relationship Id="rId11" Type="http://schemas.openxmlformats.org/officeDocument/2006/relationships/hyperlink" Target="https://www.neo.nl/zonnepanelen-op-de-kaart/" TargetMode="External"/><Relationship Id="rId5" Type="http://schemas.openxmlformats.org/officeDocument/2006/relationships/hyperlink" Target="https://www.pdok.nl/" TargetMode="External"/><Relationship Id="rId10" Type="http://schemas.openxmlformats.org/officeDocument/2006/relationships/hyperlink" Target="https://data.openstate.eu/nl/dataset/energieopwekking-zonnepanelen" TargetMode="External"/><Relationship Id="rId4" Type="http://schemas.openxmlformats.org/officeDocument/2006/relationships/hyperlink" Target="https://openinfo.nl/downloads/gemeente-wijk-en-buurt-gegevens-nederland/?utm_source=chatgpt.com" TargetMode="External"/><Relationship Id="rId9" Type="http://schemas.openxmlformats.org/officeDocument/2006/relationships/hyperlink" Target="https://www.edsn.nl/nieuws/open-data-over-zonnepanelen-op-energieleveren-n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370B-6169-4B57-8161-549F120CECB5}">
  <dimension ref="A1:Z62"/>
  <sheetViews>
    <sheetView tabSelected="1" topLeftCell="A10" zoomScale="83" workbookViewId="0">
      <selection activeCell="J30" sqref="J30"/>
    </sheetView>
  </sheetViews>
  <sheetFormatPr defaultRowHeight="15"/>
  <cols>
    <col min="1" max="1" width="43.7109375" customWidth="1"/>
    <col min="2" max="2" width="17.140625" customWidth="1"/>
    <col min="3" max="3" width="33" bestFit="1" customWidth="1"/>
    <col min="18" max="18" width="10.5703125" bestFit="1" customWidth="1"/>
    <col min="21" max="21" width="15.5703125" bestFit="1" customWidth="1"/>
    <col min="22" max="22" width="11.7109375" bestFit="1" customWidth="1"/>
    <col min="24" max="24" width="27.85546875" customWidth="1"/>
    <col min="25" max="25" width="11.7109375" bestFit="1" customWidth="1"/>
    <col min="26" max="26" width="19.140625" bestFit="1" customWidth="1"/>
  </cols>
  <sheetData>
    <row r="1" spans="1:26">
      <c r="A1" s="1" t="s">
        <v>0</v>
      </c>
      <c r="B1" s="1" t="s">
        <v>1</v>
      </c>
      <c r="R1" s="37" t="s">
        <v>2</v>
      </c>
      <c r="S1" s="37"/>
      <c r="T1" s="37"/>
      <c r="V1" s="37" t="s">
        <v>3</v>
      </c>
      <c r="W1" s="37"/>
      <c r="X1" s="37"/>
    </row>
    <row r="2" spans="1:26">
      <c r="A2" s="3" t="s">
        <v>4</v>
      </c>
      <c r="B2" s="2">
        <v>1771</v>
      </c>
      <c r="E2" s="5" t="s">
        <v>5</v>
      </c>
      <c r="R2" t="s">
        <v>6</v>
      </c>
      <c r="S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</row>
    <row r="3" spans="1:26">
      <c r="A3" s="2" t="s">
        <v>13</v>
      </c>
      <c r="B3" s="2">
        <v>1694</v>
      </c>
      <c r="E3" s="6"/>
      <c r="R3" t="s">
        <v>14</v>
      </c>
      <c r="S3" s="25">
        <v>243.73100000000068</v>
      </c>
      <c r="T3" s="30">
        <v>0.19011467050851799</v>
      </c>
      <c r="V3" t="s">
        <v>14</v>
      </c>
      <c r="W3" s="30">
        <v>0.09</v>
      </c>
      <c r="X3" s="31">
        <f>W3*$B$54</f>
        <v>403435.728</v>
      </c>
      <c r="Y3" s="31">
        <f>V19</f>
        <v>1001433.6309377534</v>
      </c>
      <c r="Z3" s="31">
        <f>Y3+X3</f>
        <v>1404869.3589377534</v>
      </c>
    </row>
    <row r="4" spans="1:26">
      <c r="A4" s="2" t="s">
        <v>15</v>
      </c>
      <c r="B4" s="2">
        <v>20</v>
      </c>
      <c r="E4" s="6" t="s">
        <v>16</v>
      </c>
      <c r="R4" t="s">
        <v>17</v>
      </c>
      <c r="S4" s="25">
        <v>196.06999999999971</v>
      </c>
      <c r="T4" s="30">
        <v>0.1529382124005767</v>
      </c>
      <c r="V4" t="s">
        <v>17</v>
      </c>
      <c r="W4" s="30">
        <v>0.08</v>
      </c>
      <c r="X4" s="31">
        <f t="shared" ref="X4:X14" si="0">W4*$B$54</f>
        <v>358609.53600000002</v>
      </c>
      <c r="Y4" s="31">
        <f t="shared" ref="Y4:Y14" si="1">V20</f>
        <v>805605.73754657584</v>
      </c>
      <c r="Z4" s="31">
        <f t="shared" ref="Z4:Z14" si="2">Y4+X4</f>
        <v>1164215.2735465758</v>
      </c>
    </row>
    <row r="5" spans="1:26">
      <c r="A5" s="3" t="s">
        <v>18</v>
      </c>
      <c r="B5" s="2"/>
      <c r="E5" s="6" t="s">
        <v>19</v>
      </c>
      <c r="R5" t="s">
        <v>20</v>
      </c>
      <c r="S5" s="25">
        <v>147.27499999999964</v>
      </c>
      <c r="T5" s="30">
        <v>0.11487721339978024</v>
      </c>
      <c r="V5" t="s">
        <v>20</v>
      </c>
      <c r="W5" s="30">
        <v>0.08</v>
      </c>
      <c r="X5" s="31">
        <f t="shared" si="0"/>
        <v>358609.53600000002</v>
      </c>
      <c r="Y5" s="31">
        <f t="shared" si="1"/>
        <v>605118.50358123041</v>
      </c>
      <c r="Z5" s="31">
        <f t="shared" si="2"/>
        <v>963728.03958123038</v>
      </c>
    </row>
    <row r="6" spans="1:26">
      <c r="A6" s="2" t="s">
        <v>21</v>
      </c>
      <c r="B6" s="4">
        <v>0.19900000000000001</v>
      </c>
      <c r="E6" s="6" t="s">
        <v>22</v>
      </c>
      <c r="R6" t="s">
        <v>23</v>
      </c>
      <c r="S6" s="25">
        <v>71.561000000000604</v>
      </c>
      <c r="T6" s="30">
        <v>5.5818898442381693E-2</v>
      </c>
      <c r="V6" t="s">
        <v>23</v>
      </c>
      <c r="W6" s="30">
        <v>0.08</v>
      </c>
      <c r="X6" s="31">
        <f t="shared" si="0"/>
        <v>358609.53600000002</v>
      </c>
      <c r="Y6" s="31">
        <f t="shared" si="1"/>
        <v>294027.39931948326</v>
      </c>
      <c r="Z6" s="31">
        <f t="shared" si="2"/>
        <v>652636.93531948328</v>
      </c>
    </row>
    <row r="7" spans="1:26">
      <c r="A7" s="2" t="s">
        <v>24</v>
      </c>
      <c r="B7" s="4">
        <v>0.13</v>
      </c>
      <c r="E7" s="7" t="s">
        <v>25</v>
      </c>
      <c r="R7" t="s">
        <v>26</v>
      </c>
      <c r="S7" s="25">
        <v>45.423999999999978</v>
      </c>
      <c r="T7" s="30">
        <v>3.5431556893373815E-2</v>
      </c>
      <c r="V7" t="s">
        <v>26</v>
      </c>
      <c r="W7" s="30">
        <v>0.08</v>
      </c>
      <c r="X7" s="31">
        <f t="shared" si="0"/>
        <v>358609.53600000002</v>
      </c>
      <c r="Y7" s="31">
        <f t="shared" si="1"/>
        <v>186636.58398692153</v>
      </c>
      <c r="Z7" s="31">
        <f t="shared" si="2"/>
        <v>545246.11998692155</v>
      </c>
    </row>
    <row r="8" spans="1:26">
      <c r="A8" s="2" t="s">
        <v>27</v>
      </c>
      <c r="B8" s="4">
        <v>0.16500000000000001</v>
      </c>
      <c r="E8" s="7"/>
      <c r="R8" t="s">
        <v>28</v>
      </c>
      <c r="S8" s="25">
        <v>31.896999999999935</v>
      </c>
      <c r="T8" s="30">
        <v>2.4880247671449952E-2</v>
      </c>
      <c r="V8" t="s">
        <v>28</v>
      </c>
      <c r="W8" s="30">
        <v>0.08</v>
      </c>
      <c r="X8" s="31">
        <f t="shared" si="0"/>
        <v>358609.53600000002</v>
      </c>
      <c r="Y8" s="31">
        <f t="shared" si="1"/>
        <v>131057.3071378748</v>
      </c>
      <c r="Z8" s="31">
        <f t="shared" si="2"/>
        <v>489666.84313787485</v>
      </c>
    </row>
    <row r="9" spans="1:26">
      <c r="A9" s="2" t="s">
        <v>29</v>
      </c>
      <c r="B9" s="4">
        <v>0.504</v>
      </c>
      <c r="E9" s="22" t="s">
        <v>30</v>
      </c>
      <c r="R9" t="s">
        <v>31</v>
      </c>
      <c r="S9" s="25">
        <v>22.019999999999527</v>
      </c>
      <c r="T9" s="30">
        <v>1.7176005697254203E-2</v>
      </c>
      <c r="V9" t="s">
        <v>31</v>
      </c>
      <c r="W9" s="30">
        <v>7.0000000000000007E-2</v>
      </c>
      <c r="X9" s="31">
        <f t="shared" si="0"/>
        <v>313783.34400000004</v>
      </c>
      <c r="Y9" s="31">
        <f t="shared" si="1"/>
        <v>90475.025964070199</v>
      </c>
      <c r="Z9" s="31">
        <f t="shared" si="2"/>
        <v>404258.36996407027</v>
      </c>
    </row>
    <row r="10" spans="1:26">
      <c r="A10" s="2" t="s">
        <v>32</v>
      </c>
      <c r="B10" s="4">
        <v>2E-3</v>
      </c>
      <c r="E10" s="24" t="s">
        <v>33</v>
      </c>
      <c r="R10" t="s">
        <v>34</v>
      </c>
      <c r="S10" s="25">
        <v>38.252000000000407</v>
      </c>
      <c r="T10" s="30">
        <v>2.9837264756193867E-2</v>
      </c>
      <c r="V10" t="s">
        <v>34</v>
      </c>
      <c r="W10" s="30">
        <v>7.0000000000000007E-2</v>
      </c>
      <c r="X10" s="31">
        <f t="shared" si="0"/>
        <v>313783.34400000004</v>
      </c>
      <c r="Y10" s="31">
        <f t="shared" si="1"/>
        <v>157168.51467655427</v>
      </c>
      <c r="Z10" s="31">
        <f t="shared" si="2"/>
        <v>470951.85867655429</v>
      </c>
    </row>
    <row r="11" spans="1:26">
      <c r="A11" s="3" t="s">
        <v>35</v>
      </c>
      <c r="B11" s="2"/>
      <c r="E11" s="8" t="s">
        <v>36</v>
      </c>
      <c r="R11" t="s">
        <v>37</v>
      </c>
      <c r="S11" s="25">
        <v>35.729999999999563</v>
      </c>
      <c r="T11" s="30">
        <v>2.7870058290776493E-2</v>
      </c>
      <c r="V11" t="s">
        <v>37</v>
      </c>
      <c r="W11" s="30">
        <v>0.09</v>
      </c>
      <c r="X11" s="31">
        <f t="shared" si="0"/>
        <v>403435.728</v>
      </c>
      <c r="Y11" s="31">
        <f t="shared" si="1"/>
        <v>146806.20697984824</v>
      </c>
      <c r="Z11" s="31">
        <f t="shared" si="2"/>
        <v>550241.93497984821</v>
      </c>
    </row>
    <row r="12" spans="1:26">
      <c r="A12" s="2" t="s">
        <v>38</v>
      </c>
      <c r="B12" s="4">
        <v>0</v>
      </c>
      <c r="E12" s="8" t="s">
        <v>39</v>
      </c>
      <c r="R12" t="s">
        <v>40</v>
      </c>
      <c r="S12" s="25">
        <v>82.853000000000065</v>
      </c>
      <c r="T12" s="30">
        <v>6.4626866486586484E-2</v>
      </c>
      <c r="V12" t="s">
        <v>40</v>
      </c>
      <c r="W12" s="30">
        <v>0.09</v>
      </c>
      <c r="X12" s="31">
        <f t="shared" si="0"/>
        <v>403435.728</v>
      </c>
      <c r="Y12" s="31">
        <f t="shared" si="1"/>
        <v>340423.58429615246</v>
      </c>
      <c r="Z12" s="31">
        <f t="shared" si="2"/>
        <v>743859.31229615246</v>
      </c>
    </row>
    <row r="13" spans="1:26">
      <c r="A13" s="2" t="s">
        <v>41</v>
      </c>
      <c r="B13" s="4">
        <v>0.01</v>
      </c>
      <c r="E13" s="8" t="s">
        <v>42</v>
      </c>
      <c r="R13" t="s">
        <v>43</v>
      </c>
      <c r="S13" s="25">
        <v>158.48300000000017</v>
      </c>
      <c r="T13" s="30">
        <v>0.12361965989636692</v>
      </c>
      <c r="V13" t="s">
        <v>43</v>
      </c>
      <c r="W13" s="30">
        <v>0.09</v>
      </c>
      <c r="X13" s="31">
        <f t="shared" si="0"/>
        <v>403435.728</v>
      </c>
      <c r="Y13" s="31">
        <f t="shared" si="1"/>
        <v>651169.55221907643</v>
      </c>
      <c r="Z13" s="31">
        <f t="shared" si="2"/>
        <v>1054605.2802190764</v>
      </c>
    </row>
    <row r="14" spans="1:26">
      <c r="A14" s="2" t="s">
        <v>44</v>
      </c>
      <c r="B14" s="4">
        <v>0</v>
      </c>
      <c r="E14" s="8" t="s">
        <v>45</v>
      </c>
      <c r="R14" t="s">
        <v>46</v>
      </c>
      <c r="S14" s="25">
        <v>208.72499999999945</v>
      </c>
      <c r="T14" s="30">
        <v>0.16280934555674165</v>
      </c>
      <c r="V14" t="s">
        <v>46</v>
      </c>
      <c r="W14" s="30">
        <v>0.1</v>
      </c>
      <c r="X14" s="31">
        <f t="shared" si="0"/>
        <v>448261.92000000004</v>
      </c>
      <c r="Y14" s="31">
        <f t="shared" si="1"/>
        <v>857602.17049731652</v>
      </c>
      <c r="Z14" s="31">
        <f t="shared" si="2"/>
        <v>1305864.0904973166</v>
      </c>
    </row>
    <row r="15" spans="1:26">
      <c r="A15" s="2" t="s">
        <v>47</v>
      </c>
      <c r="B15" s="4">
        <v>0</v>
      </c>
      <c r="E15" s="5" t="s">
        <v>48</v>
      </c>
      <c r="R15" t="s">
        <v>49</v>
      </c>
      <c r="S15" s="25">
        <v>1282.0209999999997</v>
      </c>
      <c r="T15" s="30">
        <v>1</v>
      </c>
      <c r="V15" t="s">
        <v>49</v>
      </c>
      <c r="W15" s="33">
        <f>SUM(W3:W14)</f>
        <v>1</v>
      </c>
      <c r="X15" s="31">
        <f>SUM(X3:X14)</f>
        <v>4482619.2000000011</v>
      </c>
      <c r="Y15" s="31">
        <f>SUM(Y3:Y14)</f>
        <v>5267524.2171428576</v>
      </c>
      <c r="Z15" s="31">
        <f>SUM(Z3:Z14)</f>
        <v>9750143.4171428587</v>
      </c>
    </row>
    <row r="16" spans="1:26">
      <c r="A16" s="2" t="s">
        <v>50</v>
      </c>
      <c r="B16" s="4">
        <v>0</v>
      </c>
      <c r="E16" s="8" t="s">
        <v>51</v>
      </c>
    </row>
    <row r="17" spans="1:26">
      <c r="A17" s="2" t="s">
        <v>52</v>
      </c>
      <c r="B17" s="4">
        <v>0.93</v>
      </c>
      <c r="E17" s="8" t="s">
        <v>53</v>
      </c>
    </row>
    <row r="18" spans="1:26">
      <c r="A18" s="2" t="s">
        <v>54</v>
      </c>
      <c r="B18" s="4">
        <v>0.05</v>
      </c>
      <c r="E18" t="s">
        <v>55</v>
      </c>
      <c r="R18" t="s">
        <v>56</v>
      </c>
      <c r="S18" t="s">
        <v>57</v>
      </c>
      <c r="U18" t="s">
        <v>58</v>
      </c>
      <c r="V18" t="s">
        <v>59</v>
      </c>
      <c r="X18" t="s">
        <v>56</v>
      </c>
      <c r="Y18" t="s">
        <v>60</v>
      </c>
      <c r="Z18" t="s">
        <v>61</v>
      </c>
    </row>
    <row r="19" spans="1:26" ht="18">
      <c r="A19" s="3" t="s">
        <v>62</v>
      </c>
      <c r="B19" s="2"/>
      <c r="E19" s="21" t="s">
        <v>63</v>
      </c>
      <c r="R19" t="s">
        <v>14</v>
      </c>
      <c r="S19" s="31">
        <v>412355.02450378082</v>
      </c>
      <c r="T19" t="s">
        <v>64</v>
      </c>
      <c r="U19" s="31">
        <f>S19*8.5</f>
        <v>3505017.7082821368</v>
      </c>
      <c r="V19" s="31">
        <f>U19/3.5</f>
        <v>1001433.6309377534</v>
      </c>
      <c r="X19" s="2" t="s">
        <v>65</v>
      </c>
      <c r="Y19" s="34">
        <v>0.03</v>
      </c>
      <c r="Z19" s="31">
        <f>Y19*$B$59</f>
        <v>100648.5</v>
      </c>
    </row>
    <row r="20" spans="1:26">
      <c r="A20" s="2" t="s">
        <v>66</v>
      </c>
      <c r="B20" s="2">
        <v>16</v>
      </c>
      <c r="E20" s="7" t="s">
        <v>67</v>
      </c>
      <c r="R20" t="s">
        <v>17</v>
      </c>
      <c r="S20" s="31">
        <v>331720.0095780018</v>
      </c>
      <c r="T20" t="s">
        <v>64</v>
      </c>
      <c r="U20" s="31">
        <f t="shared" ref="U20:U31" si="3">S20*8.5</f>
        <v>2819620.0814130153</v>
      </c>
      <c r="V20" s="31">
        <f t="shared" ref="V20:V31" si="4">U20/3.5</f>
        <v>805605.73754657584</v>
      </c>
      <c r="X20" s="2" t="s">
        <v>68</v>
      </c>
      <c r="Y20" s="34">
        <v>0.05</v>
      </c>
      <c r="Z20" s="31">
        <f t="shared" ref="Z20:Z30" si="5">Y20*$B$59</f>
        <v>167747.5</v>
      </c>
    </row>
    <row r="21" spans="1:26">
      <c r="A21" s="2" t="s">
        <v>69</v>
      </c>
      <c r="B21" s="2">
        <v>30</v>
      </c>
      <c r="E21" s="22" t="s">
        <v>70</v>
      </c>
      <c r="R21" t="s">
        <v>20</v>
      </c>
      <c r="S21" s="31">
        <v>249166.44265109487</v>
      </c>
      <c r="T21" t="s">
        <v>64</v>
      </c>
      <c r="U21" s="31">
        <f t="shared" si="3"/>
        <v>2117914.7625343064</v>
      </c>
      <c r="V21" s="31">
        <f t="shared" si="4"/>
        <v>605118.50358123041</v>
      </c>
      <c r="X21" s="2" t="s">
        <v>71</v>
      </c>
      <c r="Y21" s="34">
        <v>0.08</v>
      </c>
      <c r="Z21" s="31">
        <f t="shared" si="5"/>
        <v>268396</v>
      </c>
    </row>
    <row r="22" spans="1:26">
      <c r="A22" s="2" t="s">
        <v>72</v>
      </c>
      <c r="B22" s="2">
        <v>3</v>
      </c>
      <c r="E22" s="23" t="s">
        <v>73</v>
      </c>
      <c r="R22" t="s">
        <v>23</v>
      </c>
      <c r="S22" s="31">
        <v>121070.10560214017</v>
      </c>
      <c r="T22" t="s">
        <v>64</v>
      </c>
      <c r="U22" s="31">
        <f t="shared" si="3"/>
        <v>1029095.8976181914</v>
      </c>
      <c r="V22" s="31">
        <f t="shared" si="4"/>
        <v>294027.39931948326</v>
      </c>
      <c r="X22" s="2" t="s">
        <v>74</v>
      </c>
      <c r="Y22" s="34">
        <v>0.12</v>
      </c>
      <c r="Z22" s="31">
        <f t="shared" si="5"/>
        <v>402594</v>
      </c>
    </row>
    <row r="23" spans="1:26">
      <c r="A23" s="2" t="s">
        <v>75</v>
      </c>
      <c r="B23" s="2" t="s">
        <v>76</v>
      </c>
      <c r="E23" s="23" t="s">
        <v>77</v>
      </c>
      <c r="R23" t="s">
        <v>26</v>
      </c>
      <c r="S23" s="31">
        <v>76850.358112261805</v>
      </c>
      <c r="T23" t="s">
        <v>64</v>
      </c>
      <c r="U23" s="31">
        <f t="shared" si="3"/>
        <v>653228.04395422537</v>
      </c>
      <c r="V23" s="31">
        <f t="shared" si="4"/>
        <v>186636.58398692153</v>
      </c>
      <c r="X23" s="2" t="s">
        <v>78</v>
      </c>
      <c r="Y23" s="34">
        <v>0.13</v>
      </c>
      <c r="Z23" s="31">
        <f t="shared" si="5"/>
        <v>436143.5</v>
      </c>
    </row>
    <row r="24" spans="1:26">
      <c r="A24" s="2" t="s">
        <v>79</v>
      </c>
      <c r="B24" s="2" t="s">
        <v>76</v>
      </c>
      <c r="E24" s="22" t="s">
        <v>80</v>
      </c>
      <c r="R24" t="s">
        <v>28</v>
      </c>
      <c r="S24" s="31">
        <v>53964.773527360216</v>
      </c>
      <c r="T24" t="s">
        <v>64</v>
      </c>
      <c r="U24" s="31">
        <f t="shared" si="3"/>
        <v>458700.57498256181</v>
      </c>
      <c r="V24" s="31">
        <f t="shared" si="4"/>
        <v>131057.3071378748</v>
      </c>
      <c r="X24" s="2" t="s">
        <v>81</v>
      </c>
      <c r="Y24" s="34">
        <v>0.13</v>
      </c>
      <c r="Z24" s="31">
        <f t="shared" si="5"/>
        <v>436143.5</v>
      </c>
    </row>
    <row r="25" spans="1:26">
      <c r="A25" s="2" t="s">
        <v>82</v>
      </c>
      <c r="B25" s="2" t="s">
        <v>76</v>
      </c>
      <c r="E25" s="22" t="s">
        <v>83</v>
      </c>
      <c r="R25" t="s">
        <v>31</v>
      </c>
      <c r="S25" s="31">
        <v>37254.42245579361</v>
      </c>
      <c r="T25" t="s">
        <v>64</v>
      </c>
      <c r="U25" s="31">
        <f t="shared" si="3"/>
        <v>316662.59087424568</v>
      </c>
      <c r="V25" s="31">
        <f t="shared" si="4"/>
        <v>90475.025964070199</v>
      </c>
      <c r="X25" s="2" t="s">
        <v>84</v>
      </c>
      <c r="Y25" s="34">
        <v>0.13</v>
      </c>
      <c r="Z25" s="31">
        <f t="shared" si="5"/>
        <v>436143.5</v>
      </c>
    </row>
    <row r="26" spans="1:26" ht="18">
      <c r="A26" s="2" t="s">
        <v>85</v>
      </c>
      <c r="B26" s="2" t="s">
        <v>76</v>
      </c>
      <c r="E26" s="21" t="s">
        <v>86</v>
      </c>
      <c r="R26" t="s">
        <v>34</v>
      </c>
      <c r="S26" s="31">
        <v>64716.44721975764</v>
      </c>
      <c r="T26" t="s">
        <v>64</v>
      </c>
      <c r="U26" s="31">
        <f t="shared" si="3"/>
        <v>550089.80136793992</v>
      </c>
      <c r="V26" s="31">
        <f t="shared" si="4"/>
        <v>157168.51467655427</v>
      </c>
      <c r="X26" s="2" t="s">
        <v>87</v>
      </c>
      <c r="Y26" s="34">
        <v>0.11</v>
      </c>
      <c r="Z26" s="31">
        <f t="shared" si="5"/>
        <v>369044.5</v>
      </c>
    </row>
    <row r="27" spans="1:26">
      <c r="A27" s="2" t="s">
        <v>88</v>
      </c>
      <c r="B27" s="2" t="s">
        <v>76</v>
      </c>
      <c r="E27" s="7" t="s">
        <v>89</v>
      </c>
      <c r="R27" t="s">
        <v>37</v>
      </c>
      <c r="S27" s="31">
        <v>60449.614638761042</v>
      </c>
      <c r="T27" t="s">
        <v>64</v>
      </c>
      <c r="U27" s="31">
        <f t="shared" si="3"/>
        <v>513821.72442946886</v>
      </c>
      <c r="V27" s="31">
        <f t="shared" si="4"/>
        <v>146806.20697984824</v>
      </c>
      <c r="X27" s="2" t="s">
        <v>90</v>
      </c>
      <c r="Y27" s="34">
        <v>0.1</v>
      </c>
      <c r="Z27" s="31">
        <f t="shared" si="5"/>
        <v>335495</v>
      </c>
    </row>
    <row r="28" spans="1:26">
      <c r="A28" s="2" t="s">
        <v>91</v>
      </c>
      <c r="B28" s="2">
        <v>51</v>
      </c>
      <c r="E28" s="22" t="s">
        <v>70</v>
      </c>
      <c r="R28" t="s">
        <v>40</v>
      </c>
      <c r="S28" s="31">
        <v>140174.4170631216</v>
      </c>
      <c r="T28" t="s">
        <v>64</v>
      </c>
      <c r="U28" s="31">
        <f t="shared" si="3"/>
        <v>1191482.5450365336</v>
      </c>
      <c r="V28" s="31">
        <f t="shared" si="4"/>
        <v>340423.58429615246</v>
      </c>
      <c r="X28" s="2" t="s">
        <v>92</v>
      </c>
      <c r="Y28" s="34">
        <v>7.0000000000000007E-2</v>
      </c>
      <c r="Z28" s="31">
        <f t="shared" si="5"/>
        <v>234846.50000000003</v>
      </c>
    </row>
    <row r="29" spans="1:26">
      <c r="E29" s="23" t="s">
        <v>93</v>
      </c>
      <c r="R29" t="s">
        <v>43</v>
      </c>
      <c r="S29" s="31">
        <v>268128.63914903149</v>
      </c>
      <c r="T29" t="s">
        <v>64</v>
      </c>
      <c r="U29" s="31">
        <f t="shared" si="3"/>
        <v>2279093.4327667677</v>
      </c>
      <c r="V29" s="31">
        <f t="shared" si="4"/>
        <v>651169.55221907643</v>
      </c>
      <c r="X29" s="2" t="s">
        <v>94</v>
      </c>
      <c r="Y29" s="34">
        <v>0.03</v>
      </c>
      <c r="Z29" s="31">
        <f t="shared" si="5"/>
        <v>100648.5</v>
      </c>
    </row>
    <row r="30" spans="1:26">
      <c r="A30" s="38" t="s">
        <v>95</v>
      </c>
      <c r="B30" s="38"/>
      <c r="C30" s="38"/>
      <c r="E30" s="23" t="s">
        <v>96</v>
      </c>
      <c r="R30" t="s">
        <v>46</v>
      </c>
      <c r="S30" s="31">
        <v>353130.305498895</v>
      </c>
      <c r="T30" t="s">
        <v>64</v>
      </c>
      <c r="U30" s="31">
        <f t="shared" si="3"/>
        <v>3001607.5967406076</v>
      </c>
      <c r="V30" s="31">
        <f t="shared" si="4"/>
        <v>857602.17049731652</v>
      </c>
      <c r="X30" s="2" t="s">
        <v>97</v>
      </c>
      <c r="Y30" s="34">
        <v>0.02</v>
      </c>
      <c r="Z30" s="31">
        <f t="shared" si="5"/>
        <v>67099</v>
      </c>
    </row>
    <row r="31" spans="1:26">
      <c r="A31" s="2" t="s">
        <v>98</v>
      </c>
      <c r="B31" s="31">
        <v>2168980.56</v>
      </c>
      <c r="C31" t="s">
        <v>99</v>
      </c>
      <c r="E31" s="22" t="s">
        <v>100</v>
      </c>
      <c r="R31" t="s">
        <v>12</v>
      </c>
      <c r="S31" s="31">
        <v>2168980.5600000005</v>
      </c>
      <c r="T31" t="s">
        <v>64</v>
      </c>
      <c r="U31" s="31">
        <f t="shared" si="3"/>
        <v>18436334.760000005</v>
      </c>
      <c r="V31" s="31">
        <f t="shared" si="4"/>
        <v>5267524.2171428585</v>
      </c>
      <c r="X31" s="2" t="s">
        <v>12</v>
      </c>
      <c r="Y31" s="30">
        <f>SUM(Y19:Y30)</f>
        <v>1</v>
      </c>
      <c r="Z31" s="31">
        <f>SUM(Z19:Z30)</f>
        <v>3354950</v>
      </c>
    </row>
    <row r="32" spans="1:26" ht="18">
      <c r="A32" s="2" t="s">
        <v>101</v>
      </c>
      <c r="B32">
        <v>1626</v>
      </c>
      <c r="C32" t="s">
        <v>102</v>
      </c>
      <c r="E32" s="21" t="s">
        <v>103</v>
      </c>
    </row>
    <row r="33" spans="1:5">
      <c r="A33" s="2" t="s">
        <v>104</v>
      </c>
      <c r="B33" s="26">
        <f>B31/B32</f>
        <v>1333.9363837638377</v>
      </c>
      <c r="C33" t="s">
        <v>99</v>
      </c>
      <c r="E33" s="7" t="s">
        <v>105</v>
      </c>
    </row>
    <row r="34" spans="1:5">
      <c r="A34" s="2" t="s">
        <v>106</v>
      </c>
      <c r="B34" s="26">
        <f>B31/B3</f>
        <v>1280.3899409681228</v>
      </c>
      <c r="C34" t="s">
        <v>99</v>
      </c>
      <c r="E34" s="22" t="s">
        <v>70</v>
      </c>
    </row>
    <row r="35" spans="1:5">
      <c r="A35" s="2" t="s">
        <v>107</v>
      </c>
      <c r="B35" s="31">
        <f>B31*8.5</f>
        <v>18436334.760000002</v>
      </c>
      <c r="C35" t="s">
        <v>108</v>
      </c>
      <c r="E35" s="23" t="s">
        <v>109</v>
      </c>
    </row>
    <row r="36" spans="1:5">
      <c r="A36" s="2" t="s">
        <v>110</v>
      </c>
      <c r="B36" s="31">
        <f>B35/3.5</f>
        <v>5267524.2171428576</v>
      </c>
      <c r="C36" t="s">
        <v>108</v>
      </c>
      <c r="E36" s="22" t="s">
        <v>111</v>
      </c>
    </row>
    <row r="37" spans="1:5" ht="18">
      <c r="E37" s="21" t="s">
        <v>112</v>
      </c>
    </row>
    <row r="38" spans="1:5">
      <c r="A38" s="3" t="s">
        <v>56</v>
      </c>
      <c r="E38" s="7" t="s">
        <v>113</v>
      </c>
    </row>
    <row r="39" spans="1:5">
      <c r="A39" t="s">
        <v>14</v>
      </c>
      <c r="B39" s="26">
        <f>T3*$B$31</f>
        <v>412355.02450378082</v>
      </c>
      <c r="C39" t="s">
        <v>64</v>
      </c>
      <c r="E39" s="23" t="s">
        <v>114</v>
      </c>
    </row>
    <row r="40" spans="1:5">
      <c r="A40" t="s">
        <v>17</v>
      </c>
      <c r="B40" s="26">
        <f t="shared" ref="B40:B50" si="6">T4*$B$31</f>
        <v>331720.0095780018</v>
      </c>
      <c r="C40" t="s">
        <v>64</v>
      </c>
      <c r="E40" s="22" t="s">
        <v>115</v>
      </c>
    </row>
    <row r="41" spans="1:5">
      <c r="A41" t="s">
        <v>20</v>
      </c>
      <c r="B41" s="26">
        <f t="shared" si="6"/>
        <v>249166.44265109487</v>
      </c>
      <c r="C41" t="s">
        <v>64</v>
      </c>
      <c r="E41" s="6"/>
    </row>
    <row r="42" spans="1:5">
      <c r="A42" t="s">
        <v>23</v>
      </c>
      <c r="B42" s="26">
        <f t="shared" si="6"/>
        <v>121070.10560214017</v>
      </c>
      <c r="C42" t="s">
        <v>64</v>
      </c>
      <c r="E42" s="6"/>
    </row>
    <row r="43" spans="1:5">
      <c r="A43" t="s">
        <v>26</v>
      </c>
      <c r="B43" s="26">
        <f t="shared" si="6"/>
        <v>76850.358112261805</v>
      </c>
      <c r="C43" t="s">
        <v>64</v>
      </c>
    </row>
    <row r="44" spans="1:5">
      <c r="A44" t="s">
        <v>28</v>
      </c>
      <c r="B44" s="26">
        <f t="shared" si="6"/>
        <v>53964.773527360216</v>
      </c>
      <c r="C44" t="s">
        <v>64</v>
      </c>
    </row>
    <row r="45" spans="1:5">
      <c r="A45" t="s">
        <v>31</v>
      </c>
      <c r="B45" s="26">
        <f t="shared" si="6"/>
        <v>37254.42245579361</v>
      </c>
      <c r="C45" t="s">
        <v>64</v>
      </c>
    </row>
    <row r="46" spans="1:5">
      <c r="A46" t="s">
        <v>34</v>
      </c>
      <c r="B46" s="26">
        <f t="shared" si="6"/>
        <v>64716.44721975764</v>
      </c>
      <c r="C46" t="s">
        <v>64</v>
      </c>
    </row>
    <row r="47" spans="1:5">
      <c r="A47" t="s">
        <v>37</v>
      </c>
      <c r="B47" s="26">
        <f t="shared" si="6"/>
        <v>60449.614638761042</v>
      </c>
      <c r="C47" t="s">
        <v>64</v>
      </c>
    </row>
    <row r="48" spans="1:5">
      <c r="A48" t="s">
        <v>40</v>
      </c>
      <c r="B48" s="26">
        <f t="shared" si="6"/>
        <v>140174.4170631216</v>
      </c>
      <c r="C48" t="s">
        <v>64</v>
      </c>
    </row>
    <row r="49" spans="1:3">
      <c r="A49" t="s">
        <v>43</v>
      </c>
      <c r="B49" s="26">
        <f t="shared" si="6"/>
        <v>268128.63914903149</v>
      </c>
      <c r="C49" t="s">
        <v>64</v>
      </c>
    </row>
    <row r="50" spans="1:3">
      <c r="A50" t="s">
        <v>46</v>
      </c>
      <c r="B50" s="26">
        <f t="shared" si="6"/>
        <v>353130.305498895</v>
      </c>
      <c r="C50" t="s">
        <v>64</v>
      </c>
    </row>
    <row r="51" spans="1:3">
      <c r="A51" t="s">
        <v>12</v>
      </c>
      <c r="B51" s="31">
        <f>SUM(B39:B50)</f>
        <v>2168980.5600000005</v>
      </c>
      <c r="C51" t="s">
        <v>64</v>
      </c>
    </row>
    <row r="53" spans="1:3">
      <c r="A53" s="38" t="s">
        <v>116</v>
      </c>
      <c r="B53" s="38"/>
      <c r="C53" s="38"/>
    </row>
    <row r="54" spans="1:3">
      <c r="A54" t="s">
        <v>117</v>
      </c>
      <c r="B54" s="31">
        <v>4482619.2</v>
      </c>
      <c r="C54" t="s">
        <v>118</v>
      </c>
    </row>
    <row r="55" spans="1:3">
      <c r="A55" t="s">
        <v>119</v>
      </c>
      <c r="B55" s="31">
        <v>2646.1742621015351</v>
      </c>
      <c r="C55" t="s">
        <v>120</v>
      </c>
    </row>
    <row r="56" spans="1:3">
      <c r="A56" t="s">
        <v>121</v>
      </c>
      <c r="B56" s="31">
        <v>3947</v>
      </c>
      <c r="C56" t="s">
        <v>122</v>
      </c>
    </row>
    <row r="57" spans="1:3">
      <c r="A57" t="s">
        <v>123</v>
      </c>
      <c r="B57" s="31">
        <v>380</v>
      </c>
      <c r="C57" t="s">
        <v>124</v>
      </c>
    </row>
    <row r="58" spans="1:3">
      <c r="A58" t="s">
        <v>125</v>
      </c>
      <c r="B58" s="31">
        <v>10386.842105263158</v>
      </c>
      <c r="C58" t="s">
        <v>126</v>
      </c>
    </row>
    <row r="59" spans="1:3">
      <c r="A59" t="s">
        <v>127</v>
      </c>
      <c r="B59" s="31">
        <v>3354950</v>
      </c>
      <c r="C59" t="s">
        <v>128</v>
      </c>
    </row>
    <row r="60" spans="1:3">
      <c r="A60" t="s">
        <v>129</v>
      </c>
      <c r="B60" s="31">
        <v>1127669.2000000002</v>
      </c>
      <c r="C60" t="s">
        <v>130</v>
      </c>
    </row>
    <row r="61" spans="1:3">
      <c r="A61" t="s">
        <v>131</v>
      </c>
      <c r="B61" s="30">
        <v>0.74843520056309931</v>
      </c>
      <c r="C61" t="s">
        <v>132</v>
      </c>
    </row>
    <row r="62" spans="1:3">
      <c r="A62" t="s">
        <v>133</v>
      </c>
      <c r="B62" s="30">
        <v>0.3</v>
      </c>
      <c r="C62" t="s">
        <v>134</v>
      </c>
    </row>
  </sheetData>
  <mergeCells count="4">
    <mergeCell ref="R1:T1"/>
    <mergeCell ref="A30:C30"/>
    <mergeCell ref="A53:C53"/>
    <mergeCell ref="V1:X1"/>
  </mergeCells>
  <phoneticPr fontId="11" type="noConversion"/>
  <hyperlinks>
    <hyperlink ref="E7" r:id="rId1" display="https://wijkvergelijker.nl/helmond/dierdonk/?utm_source=chatgpt.com" xr:uid="{4048E29C-914A-42C0-86C1-49AAC4844F35}"/>
    <hyperlink ref="E11" r:id="rId2" display="https://www.cbs.nl/nl-nl/dossier/nederland-regionaal/wijk-en-buurtstatistieken?utm_source=chatgpt.com" xr:uid="{EA0A0B26-C320-468F-B0F4-504C1E7BBFA5}"/>
    <hyperlink ref="E12" r:id="rId3" display="https://www.atlasleefomgeving.nl/wijk-en-buurtinformatie-2020?utm_source=chatgpt.com" xr:uid="{8086C22D-DD1C-4A2E-88CB-CC664BD1A688}"/>
    <hyperlink ref="E13" r:id="rId4" display="https://openinfo.nl/downloads/gemeente-wijk-en-buurt-gegevens-nederland/?utm_source=chatgpt.com" xr:uid="{6CF46199-00A0-4D08-BF30-3EA067E80191}"/>
    <hyperlink ref="E14" r:id="rId5" xr:uid="{F247D9A7-64BD-4122-B60B-92E1D2C793B4}"/>
    <hyperlink ref="E16" r:id="rId6" location=" 17.19/51.497176/5.683424" xr:uid="{5DE5D57D-7032-4473-862F-5BEAF8C8D296}"/>
    <hyperlink ref="E17" r:id="rId7" xr:uid="{12AD7CF0-13B8-45E6-985D-515A11F65E80}"/>
    <hyperlink ref="E20" r:id="rId8" display="https://www.cbs.nl/nl-nl/cijfers/detail/86044NED" xr:uid="{8E7023F5-1FC1-459D-86D0-0A3330DB0A0D}"/>
    <hyperlink ref="E27" r:id="rId9" display="https://www.edsn.nl/nieuws/open-data-over-zonnepanelen-op-energieleveren-nl/" xr:uid="{AA026AD3-2345-47A5-A7A7-66E539BB8A47}"/>
    <hyperlink ref="E33" r:id="rId10" display="https://data.openstate.eu/nl/dataset/energieopwekking-zonnepanelen" xr:uid="{8B3D01A3-E8B3-4309-B065-6697AB2CD2AE}"/>
    <hyperlink ref="E38" r:id="rId11" display="https://www.neo.nl/zonnepanelen-op-de-kaart/" xr:uid="{392E014B-FAA8-4E1A-AC41-D05731436751}"/>
  </hyperlinks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3C22-DD03-4CA9-8FA8-1B2251EAA3D6}">
  <dimension ref="A1:BD4"/>
  <sheetViews>
    <sheetView zoomScale="91" workbookViewId="0">
      <selection activeCell="H31" sqref="H31"/>
    </sheetView>
  </sheetViews>
  <sheetFormatPr defaultRowHeight="15"/>
  <cols>
    <col min="1" max="3" width="7.7109375" bestFit="1" customWidth="1"/>
    <col min="4" max="4" width="8" bestFit="1" customWidth="1"/>
    <col min="5" max="5" width="8.42578125" bestFit="1" customWidth="1"/>
    <col min="6" max="6" width="9.85546875" bestFit="1" customWidth="1"/>
  </cols>
  <sheetData>
    <row r="1" spans="1:56" ht="15.75" thickBot="1">
      <c r="A1" t="s">
        <v>135</v>
      </c>
    </row>
    <row r="2" spans="1:56" ht="15.75" thickBot="1">
      <c r="D2" s="39" t="s">
        <v>136</v>
      </c>
      <c r="E2" s="39"/>
      <c r="F2" s="39"/>
      <c r="G2" s="39"/>
      <c r="H2" s="39"/>
      <c r="AA2" s="40" t="s">
        <v>137</v>
      </c>
      <c r="AB2" s="41"/>
      <c r="AC2" s="41"/>
      <c r="AD2" s="41"/>
      <c r="AE2" s="41"/>
      <c r="AF2" s="41"/>
      <c r="AG2" s="41"/>
      <c r="AH2" s="42"/>
      <c r="AI2" s="40" t="s">
        <v>138</v>
      </c>
      <c r="AJ2" s="41"/>
      <c r="AK2" s="41"/>
      <c r="AL2" s="41"/>
      <c r="AM2" s="41"/>
      <c r="AN2" s="41"/>
      <c r="AO2" s="41"/>
      <c r="AP2" s="42"/>
      <c r="AQ2" s="9"/>
    </row>
    <row r="3" spans="1:56" s="13" customFormat="1" ht="165">
      <c r="A3" s="35" t="s">
        <v>139</v>
      </c>
      <c r="B3" s="35" t="s">
        <v>140</v>
      </c>
      <c r="C3" s="35" t="s">
        <v>141</v>
      </c>
      <c r="D3" s="35" t="s">
        <v>142</v>
      </c>
      <c r="E3" s="35" t="s">
        <v>143</v>
      </c>
      <c r="F3" s="35" t="s">
        <v>144</v>
      </c>
      <c r="G3" s="35" t="s">
        <v>145</v>
      </c>
      <c r="H3" s="35" t="s">
        <v>146</v>
      </c>
      <c r="I3" s="35" t="s">
        <v>147</v>
      </c>
      <c r="J3" s="35" t="s">
        <v>148</v>
      </c>
      <c r="K3" s="35" t="s">
        <v>149</v>
      </c>
      <c r="L3" s="35" t="s">
        <v>150</v>
      </c>
      <c r="M3" s="36" t="s">
        <v>151</v>
      </c>
      <c r="N3" s="10" t="s">
        <v>152</v>
      </c>
      <c r="O3" s="10" t="s">
        <v>153</v>
      </c>
      <c r="P3" s="10" t="s">
        <v>154</v>
      </c>
      <c r="Q3" s="10" t="s">
        <v>155</v>
      </c>
      <c r="R3" s="10" t="s">
        <v>156</v>
      </c>
      <c r="S3" s="10" t="s">
        <v>157</v>
      </c>
      <c r="T3" s="10" t="s">
        <v>158</v>
      </c>
      <c r="U3" s="10" t="s">
        <v>159</v>
      </c>
      <c r="V3" s="10" t="s">
        <v>160</v>
      </c>
      <c r="W3" s="10" t="s">
        <v>161</v>
      </c>
      <c r="X3" s="10" t="s">
        <v>162</v>
      </c>
      <c r="Y3" s="10" t="s">
        <v>163</v>
      </c>
      <c r="Z3" s="10" t="s">
        <v>164</v>
      </c>
      <c r="AA3" s="11" t="s">
        <v>12</v>
      </c>
      <c r="AB3" s="11" t="s">
        <v>165</v>
      </c>
      <c r="AC3" s="11" t="s">
        <v>166</v>
      </c>
      <c r="AD3" s="11" t="s">
        <v>167</v>
      </c>
      <c r="AE3" s="11" t="s">
        <v>168</v>
      </c>
      <c r="AF3" s="11" t="s">
        <v>169</v>
      </c>
      <c r="AG3" s="11" t="s">
        <v>170</v>
      </c>
      <c r="AH3" s="11" t="s">
        <v>171</v>
      </c>
      <c r="AI3" s="11" t="s">
        <v>12</v>
      </c>
      <c r="AJ3" s="11" t="s">
        <v>165</v>
      </c>
      <c r="AK3" s="11" t="s">
        <v>166</v>
      </c>
      <c r="AL3" s="11" t="s">
        <v>167</v>
      </c>
      <c r="AM3" s="11" t="s">
        <v>168</v>
      </c>
      <c r="AN3" s="11" t="s">
        <v>169</v>
      </c>
      <c r="AO3" s="11" t="s">
        <v>170</v>
      </c>
      <c r="AP3" s="11" t="s">
        <v>171</v>
      </c>
      <c r="AQ3" s="12" t="s">
        <v>172</v>
      </c>
      <c r="AT3"/>
      <c r="AU3" s="14"/>
      <c r="AV3" s="15"/>
      <c r="AW3" s="15"/>
      <c r="AX3" s="15"/>
      <c r="AY3" s="15"/>
      <c r="AZ3" s="15"/>
      <c r="BA3"/>
      <c r="BB3"/>
      <c r="BC3"/>
      <c r="BD3" s="16"/>
    </row>
    <row r="4" spans="1:56">
      <c r="A4" s="17">
        <v>4895</v>
      </c>
      <c r="B4" s="17">
        <v>2495</v>
      </c>
      <c r="C4" s="17">
        <v>2400</v>
      </c>
      <c r="D4" s="17">
        <v>720</v>
      </c>
      <c r="E4" s="17">
        <v>830</v>
      </c>
      <c r="F4" s="17">
        <v>840</v>
      </c>
      <c r="G4" s="17">
        <v>1880</v>
      </c>
      <c r="H4" s="17">
        <v>630</v>
      </c>
      <c r="I4" s="17">
        <v>1755</v>
      </c>
      <c r="J4" s="17">
        <v>195</v>
      </c>
      <c r="K4" s="17">
        <v>630</v>
      </c>
      <c r="L4" s="17">
        <v>930</v>
      </c>
      <c r="M4" s="18">
        <v>2.8</v>
      </c>
      <c r="N4" s="17">
        <v>1728</v>
      </c>
      <c r="O4" s="17">
        <v>495</v>
      </c>
      <c r="P4" s="17">
        <v>100</v>
      </c>
      <c r="Q4" s="17">
        <v>0</v>
      </c>
      <c r="R4" s="17">
        <v>99</v>
      </c>
      <c r="S4" s="17">
        <v>1</v>
      </c>
      <c r="T4" s="17">
        <v>97</v>
      </c>
      <c r="U4" s="17">
        <v>3</v>
      </c>
      <c r="V4" s="17">
        <v>2</v>
      </c>
      <c r="W4" s="17">
        <v>1</v>
      </c>
      <c r="X4" s="17">
        <v>0</v>
      </c>
      <c r="Y4" s="17">
        <v>91</v>
      </c>
      <c r="Z4" s="17">
        <v>9</v>
      </c>
      <c r="AA4" s="19" t="s">
        <v>173</v>
      </c>
      <c r="AB4" s="19" t="s">
        <v>174</v>
      </c>
      <c r="AC4" s="19" t="s">
        <v>175</v>
      </c>
      <c r="AD4" s="19" t="s">
        <v>176</v>
      </c>
      <c r="AE4" s="19" t="s">
        <v>177</v>
      </c>
      <c r="AF4" s="19" t="s">
        <v>178</v>
      </c>
      <c r="AG4" s="19" t="s">
        <v>179</v>
      </c>
      <c r="AH4" s="19" t="s">
        <v>180</v>
      </c>
      <c r="AI4" s="19" t="s">
        <v>181</v>
      </c>
      <c r="AJ4" s="19" t="s">
        <v>182</v>
      </c>
      <c r="AK4" s="19" t="s">
        <v>183</v>
      </c>
      <c r="AL4" s="19" t="s">
        <v>184</v>
      </c>
      <c r="AM4" s="19" t="s">
        <v>185</v>
      </c>
      <c r="AN4" s="19" t="s">
        <v>186</v>
      </c>
      <c r="AO4" s="19" t="s">
        <v>187</v>
      </c>
      <c r="AP4" s="19" t="s">
        <v>181</v>
      </c>
      <c r="AQ4" s="19" t="s">
        <v>188</v>
      </c>
    </row>
  </sheetData>
  <mergeCells count="3">
    <mergeCell ref="D2:H2"/>
    <mergeCell ref="AA2:AH2"/>
    <mergeCell ref="AI2:A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9306-17B2-45F0-A150-EC32AB015B0D}">
  <sheetPr filterMode="1"/>
  <dimension ref="A1:X129"/>
  <sheetViews>
    <sheetView topLeftCell="B1" zoomScale="105" workbookViewId="0">
      <selection activeCell="J4" sqref="J4:J128"/>
    </sheetView>
  </sheetViews>
  <sheetFormatPr defaultRowHeight="15"/>
  <cols>
    <col min="1" max="1" width="13.5703125" bestFit="1" customWidth="1"/>
    <col min="2" max="2" width="10.140625" bestFit="1" customWidth="1"/>
    <col min="3" max="3" width="21.7109375" bestFit="1" customWidth="1"/>
    <col min="4" max="4" width="13.42578125" bestFit="1" customWidth="1"/>
    <col min="5" max="5" width="12.7109375" bestFit="1" customWidth="1"/>
    <col min="6" max="6" width="11.28515625" bestFit="1" customWidth="1"/>
    <col min="8" max="8" width="12.42578125" bestFit="1" customWidth="1"/>
    <col min="9" max="9" width="17.28515625" bestFit="1" customWidth="1"/>
    <col min="10" max="10" width="19.7109375" bestFit="1" customWidth="1"/>
    <col min="11" max="11" width="25.5703125" bestFit="1" customWidth="1"/>
    <col min="12" max="12" width="23.42578125" bestFit="1" customWidth="1"/>
    <col min="13" max="13" width="21.5703125" bestFit="1" customWidth="1"/>
    <col min="14" max="14" width="21" bestFit="1" customWidth="1"/>
    <col min="15" max="15" width="14.140625" bestFit="1" customWidth="1"/>
    <col min="16" max="16" width="24" style="28" bestFit="1" customWidth="1"/>
    <col min="17" max="17" width="24" style="28" customWidth="1"/>
    <col min="18" max="18" width="19" bestFit="1" customWidth="1"/>
    <col min="19" max="19" width="23.7109375" bestFit="1" customWidth="1"/>
    <col min="20" max="20" width="17.28515625" bestFit="1" customWidth="1"/>
    <col min="21" max="21" width="18.42578125" bestFit="1" customWidth="1"/>
    <col min="22" max="22" width="19.28515625" bestFit="1" customWidth="1"/>
    <col min="23" max="23" width="18.7109375" bestFit="1" customWidth="1"/>
    <col min="24" max="24" width="21.7109375" bestFit="1" customWidth="1"/>
  </cols>
  <sheetData>
    <row r="1" spans="1:24">
      <c r="A1" s="20" t="s">
        <v>189</v>
      </c>
      <c r="B1" s="20" t="s">
        <v>190</v>
      </c>
      <c r="C1" s="20" t="s">
        <v>191</v>
      </c>
      <c r="D1" s="20" t="s">
        <v>192</v>
      </c>
      <c r="E1" s="20" t="s">
        <v>193</v>
      </c>
      <c r="F1" s="20" t="s">
        <v>194</v>
      </c>
      <c r="G1" s="20" t="s">
        <v>195</v>
      </c>
      <c r="H1" s="20" t="s">
        <v>196</v>
      </c>
      <c r="I1" s="20" t="s">
        <v>197</v>
      </c>
      <c r="J1" s="20" t="s">
        <v>198</v>
      </c>
      <c r="K1" s="20" t="s">
        <v>199</v>
      </c>
      <c r="L1" s="20" t="s">
        <v>200</v>
      </c>
      <c r="M1" s="20" t="s">
        <v>201</v>
      </c>
      <c r="N1" s="20" t="s">
        <v>202</v>
      </c>
      <c r="O1" s="20" t="s">
        <v>203</v>
      </c>
      <c r="P1" s="27" t="s">
        <v>204</v>
      </c>
      <c r="Q1" s="27" t="s">
        <v>205</v>
      </c>
      <c r="R1" s="20" t="s">
        <v>206</v>
      </c>
      <c r="S1" s="20" t="s">
        <v>207</v>
      </c>
      <c r="T1" s="20" t="s">
        <v>208</v>
      </c>
      <c r="U1" s="20" t="s">
        <v>209</v>
      </c>
      <c r="V1" s="20" t="s">
        <v>210</v>
      </c>
      <c r="W1" s="20" t="s">
        <v>211</v>
      </c>
      <c r="X1" s="20" t="s">
        <v>212</v>
      </c>
    </row>
    <row r="2" spans="1:24" hidden="1">
      <c r="A2" t="s">
        <v>213</v>
      </c>
      <c r="B2" t="s">
        <v>214</v>
      </c>
      <c r="C2" t="s">
        <v>215</v>
      </c>
      <c r="D2" t="s">
        <v>216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>
        <v>53</v>
      </c>
      <c r="K2">
        <v>32.08</v>
      </c>
      <c r="L2">
        <v>96.23</v>
      </c>
      <c r="M2">
        <v>66.040000000000006</v>
      </c>
      <c r="N2" t="s">
        <v>221</v>
      </c>
      <c r="O2">
        <v>2944.04</v>
      </c>
      <c r="P2" s="28">
        <f>O2*J2</f>
        <v>156034.12</v>
      </c>
      <c r="R2">
        <v>54.07</v>
      </c>
      <c r="S2">
        <v>83.02</v>
      </c>
      <c r="T2" t="s">
        <v>217</v>
      </c>
      <c r="U2" t="s">
        <v>219</v>
      </c>
      <c r="V2" t="s">
        <v>216</v>
      </c>
      <c r="W2" t="s">
        <v>216</v>
      </c>
      <c r="X2" t="s">
        <v>215</v>
      </c>
    </row>
    <row r="3" spans="1:24" hidden="1">
      <c r="A3" t="s">
        <v>213</v>
      </c>
      <c r="B3" t="s">
        <v>214</v>
      </c>
      <c r="C3" t="s">
        <v>222</v>
      </c>
      <c r="D3" t="s">
        <v>223</v>
      </c>
      <c r="E3" t="s">
        <v>223</v>
      </c>
      <c r="F3" t="s">
        <v>217</v>
      </c>
      <c r="G3" t="s">
        <v>218</v>
      </c>
      <c r="H3" t="s">
        <v>219</v>
      </c>
      <c r="I3" t="s">
        <v>220</v>
      </c>
      <c r="J3">
        <v>22</v>
      </c>
      <c r="K3">
        <v>45.45</v>
      </c>
      <c r="L3">
        <v>100</v>
      </c>
      <c r="M3">
        <v>86.36</v>
      </c>
      <c r="N3" t="s">
        <v>221</v>
      </c>
      <c r="O3">
        <v>4342.2700000000004</v>
      </c>
      <c r="P3" s="28">
        <f>O3*J3</f>
        <v>95529.94</v>
      </c>
      <c r="R3">
        <v>58.15</v>
      </c>
      <c r="S3">
        <v>86.36</v>
      </c>
      <c r="T3" t="s">
        <v>217</v>
      </c>
      <c r="U3" t="s">
        <v>219</v>
      </c>
      <c r="V3" t="s">
        <v>223</v>
      </c>
      <c r="W3" t="s">
        <v>223</v>
      </c>
      <c r="X3" t="s">
        <v>222</v>
      </c>
    </row>
    <row r="4" spans="1:24">
      <c r="A4" t="s">
        <v>213</v>
      </c>
      <c r="B4" t="s">
        <v>214</v>
      </c>
      <c r="C4" t="s">
        <v>222</v>
      </c>
      <c r="D4" t="s">
        <v>223</v>
      </c>
      <c r="E4" t="s">
        <v>223</v>
      </c>
      <c r="F4" t="s">
        <v>217</v>
      </c>
      <c r="G4" t="s">
        <v>218</v>
      </c>
      <c r="H4" t="s">
        <v>224</v>
      </c>
      <c r="I4" t="s">
        <v>220</v>
      </c>
      <c r="J4">
        <v>18</v>
      </c>
      <c r="K4">
        <v>100</v>
      </c>
      <c r="L4">
        <v>100</v>
      </c>
      <c r="M4">
        <v>0.83</v>
      </c>
      <c r="N4" t="s">
        <v>225</v>
      </c>
      <c r="O4">
        <v>1707.44</v>
      </c>
      <c r="P4"/>
      <c r="Q4">
        <f>O4*J4</f>
        <v>30733.920000000002</v>
      </c>
      <c r="R4">
        <v>0</v>
      </c>
      <c r="T4" t="s">
        <v>217</v>
      </c>
      <c r="U4" t="s">
        <v>224</v>
      </c>
      <c r="V4" t="s">
        <v>223</v>
      </c>
      <c r="W4" t="s">
        <v>223</v>
      </c>
      <c r="X4" t="s">
        <v>222</v>
      </c>
    </row>
    <row r="5" spans="1:24" hidden="1">
      <c r="A5" t="s">
        <v>213</v>
      </c>
      <c r="B5" t="s">
        <v>214</v>
      </c>
      <c r="C5" t="s">
        <v>222</v>
      </c>
      <c r="D5" t="s">
        <v>226</v>
      </c>
      <c r="E5" t="s">
        <v>226</v>
      </c>
      <c r="F5" t="s">
        <v>217</v>
      </c>
      <c r="G5" t="s">
        <v>218</v>
      </c>
      <c r="H5" t="s">
        <v>219</v>
      </c>
      <c r="I5" t="s">
        <v>220</v>
      </c>
      <c r="J5">
        <v>24</v>
      </c>
      <c r="K5">
        <v>25</v>
      </c>
      <c r="L5">
        <v>100</v>
      </c>
      <c r="M5">
        <v>100</v>
      </c>
      <c r="N5" t="s">
        <v>221</v>
      </c>
      <c r="O5">
        <v>4176</v>
      </c>
      <c r="P5" s="28">
        <f>O5*J5</f>
        <v>100224</v>
      </c>
      <c r="R5">
        <v>58.43</v>
      </c>
      <c r="S5">
        <v>95.83</v>
      </c>
      <c r="T5" t="s">
        <v>217</v>
      </c>
      <c r="U5" t="s">
        <v>219</v>
      </c>
      <c r="V5" t="s">
        <v>226</v>
      </c>
      <c r="W5" t="s">
        <v>226</v>
      </c>
      <c r="X5" t="s">
        <v>222</v>
      </c>
    </row>
    <row r="6" spans="1:24">
      <c r="A6" t="s">
        <v>213</v>
      </c>
      <c r="B6" t="s">
        <v>214</v>
      </c>
      <c r="C6" t="s">
        <v>222</v>
      </c>
      <c r="D6" t="s">
        <v>226</v>
      </c>
      <c r="E6" t="s">
        <v>226</v>
      </c>
      <c r="F6" t="s">
        <v>217</v>
      </c>
      <c r="G6" t="s">
        <v>218</v>
      </c>
      <c r="H6" t="s">
        <v>224</v>
      </c>
      <c r="I6" t="s">
        <v>220</v>
      </c>
      <c r="J6">
        <v>22</v>
      </c>
      <c r="K6">
        <v>100</v>
      </c>
      <c r="L6">
        <v>100</v>
      </c>
      <c r="M6">
        <v>1</v>
      </c>
      <c r="N6" t="s">
        <v>225</v>
      </c>
      <c r="O6">
        <v>1374.32</v>
      </c>
      <c r="P6"/>
      <c r="Q6">
        <f>O6*J6</f>
        <v>30235.039999999997</v>
      </c>
      <c r="R6">
        <v>0</v>
      </c>
      <c r="T6" t="s">
        <v>217</v>
      </c>
      <c r="U6" t="s">
        <v>224</v>
      </c>
      <c r="V6" t="s">
        <v>226</v>
      </c>
      <c r="W6" t="s">
        <v>226</v>
      </c>
      <c r="X6" t="s">
        <v>222</v>
      </c>
    </row>
    <row r="7" spans="1:24" hidden="1">
      <c r="A7" t="s">
        <v>213</v>
      </c>
      <c r="B7" t="s">
        <v>214</v>
      </c>
      <c r="C7" t="s">
        <v>227</v>
      </c>
      <c r="D7" t="s">
        <v>228</v>
      </c>
      <c r="E7" t="s">
        <v>228</v>
      </c>
      <c r="F7" t="s">
        <v>217</v>
      </c>
      <c r="G7" t="s">
        <v>218</v>
      </c>
      <c r="H7" t="s">
        <v>219</v>
      </c>
      <c r="I7" t="s">
        <v>220</v>
      </c>
      <c r="J7">
        <v>20</v>
      </c>
      <c r="K7">
        <v>20</v>
      </c>
      <c r="L7">
        <v>100</v>
      </c>
      <c r="M7">
        <v>95</v>
      </c>
      <c r="N7" t="s">
        <v>221</v>
      </c>
      <c r="O7">
        <v>4210.45</v>
      </c>
      <c r="P7" s="28">
        <f>O7*J7</f>
        <v>84209</v>
      </c>
      <c r="R7">
        <v>60.53</v>
      </c>
      <c r="S7">
        <v>90</v>
      </c>
      <c r="T7" t="s">
        <v>217</v>
      </c>
      <c r="U7" t="s">
        <v>219</v>
      </c>
      <c r="V7" t="s">
        <v>228</v>
      </c>
      <c r="W7" t="s">
        <v>228</v>
      </c>
      <c r="X7" t="s">
        <v>227</v>
      </c>
    </row>
    <row r="8" spans="1:24">
      <c r="A8" t="s">
        <v>213</v>
      </c>
      <c r="B8" t="s">
        <v>214</v>
      </c>
      <c r="C8" t="s">
        <v>227</v>
      </c>
      <c r="D8" t="s">
        <v>228</v>
      </c>
      <c r="E8" t="s">
        <v>228</v>
      </c>
      <c r="F8" t="s">
        <v>217</v>
      </c>
      <c r="G8" t="s">
        <v>218</v>
      </c>
      <c r="H8" t="s">
        <v>224</v>
      </c>
      <c r="I8" t="s">
        <v>220</v>
      </c>
      <c r="J8">
        <v>20</v>
      </c>
      <c r="K8">
        <v>100</v>
      </c>
      <c r="L8">
        <v>100</v>
      </c>
      <c r="M8">
        <v>1</v>
      </c>
      <c r="N8" t="s">
        <v>225</v>
      </c>
      <c r="O8">
        <v>1438.25</v>
      </c>
      <c r="P8"/>
      <c r="Q8">
        <f>O8*J8</f>
        <v>28765</v>
      </c>
      <c r="R8">
        <v>0</v>
      </c>
      <c r="T8" t="s">
        <v>217</v>
      </c>
      <c r="U8" t="s">
        <v>224</v>
      </c>
      <c r="V8" t="s">
        <v>228</v>
      </c>
      <c r="W8" t="s">
        <v>228</v>
      </c>
      <c r="X8" t="s">
        <v>227</v>
      </c>
    </row>
    <row r="9" spans="1:24" hidden="1">
      <c r="A9" t="s">
        <v>213</v>
      </c>
      <c r="B9" t="s">
        <v>214</v>
      </c>
      <c r="C9" t="s">
        <v>229</v>
      </c>
      <c r="D9" t="s">
        <v>230</v>
      </c>
      <c r="E9" t="s">
        <v>230</v>
      </c>
      <c r="F9" t="s">
        <v>217</v>
      </c>
      <c r="G9" t="s">
        <v>218</v>
      </c>
      <c r="H9" t="s">
        <v>219</v>
      </c>
      <c r="I9" t="s">
        <v>220</v>
      </c>
      <c r="J9">
        <v>93</v>
      </c>
      <c r="K9">
        <v>17.2</v>
      </c>
      <c r="L9">
        <v>100</v>
      </c>
      <c r="M9">
        <v>56.99</v>
      </c>
      <c r="N9" t="s">
        <v>221</v>
      </c>
      <c r="O9">
        <v>2672</v>
      </c>
      <c r="P9" s="28">
        <f>O9*J9</f>
        <v>248496</v>
      </c>
      <c r="R9">
        <v>61.25</v>
      </c>
      <c r="S9">
        <v>94.62</v>
      </c>
      <c r="T9" t="s">
        <v>217</v>
      </c>
      <c r="U9" t="s">
        <v>219</v>
      </c>
      <c r="V9" t="s">
        <v>230</v>
      </c>
      <c r="W9" t="s">
        <v>230</v>
      </c>
      <c r="X9" t="s">
        <v>229</v>
      </c>
    </row>
    <row r="10" spans="1:24">
      <c r="A10" t="s">
        <v>213</v>
      </c>
      <c r="B10" t="s">
        <v>214</v>
      </c>
      <c r="C10" t="s">
        <v>229</v>
      </c>
      <c r="D10" t="s">
        <v>230</v>
      </c>
      <c r="E10" t="s">
        <v>230</v>
      </c>
      <c r="F10" t="s">
        <v>217</v>
      </c>
      <c r="G10" t="s">
        <v>218</v>
      </c>
      <c r="H10" t="s">
        <v>224</v>
      </c>
      <c r="I10" t="s">
        <v>220</v>
      </c>
      <c r="J10">
        <v>92</v>
      </c>
      <c r="K10">
        <v>100</v>
      </c>
      <c r="L10">
        <v>100</v>
      </c>
      <c r="M10">
        <v>1</v>
      </c>
      <c r="N10" t="s">
        <v>225</v>
      </c>
      <c r="O10">
        <v>1313.53</v>
      </c>
      <c r="P10"/>
      <c r="Q10">
        <f>O10*J10</f>
        <v>120844.76</v>
      </c>
      <c r="R10">
        <v>0</v>
      </c>
      <c r="T10" t="s">
        <v>217</v>
      </c>
      <c r="U10" t="s">
        <v>224</v>
      </c>
      <c r="V10" t="s">
        <v>230</v>
      </c>
      <c r="W10" t="s">
        <v>230</v>
      </c>
      <c r="X10" t="s">
        <v>229</v>
      </c>
    </row>
    <row r="11" spans="1:24" hidden="1">
      <c r="A11" t="s">
        <v>213</v>
      </c>
      <c r="B11" t="s">
        <v>214</v>
      </c>
      <c r="C11" t="s">
        <v>231</v>
      </c>
      <c r="D11" t="s">
        <v>232</v>
      </c>
      <c r="E11" t="s">
        <v>232</v>
      </c>
      <c r="F11" t="s">
        <v>217</v>
      </c>
      <c r="G11" t="s">
        <v>218</v>
      </c>
      <c r="H11" t="s">
        <v>219</v>
      </c>
      <c r="I11" t="s">
        <v>220</v>
      </c>
      <c r="J11">
        <v>45</v>
      </c>
      <c r="K11">
        <v>46.67</v>
      </c>
      <c r="L11">
        <v>100</v>
      </c>
      <c r="M11">
        <v>42.22</v>
      </c>
      <c r="N11" t="s">
        <v>221</v>
      </c>
      <c r="O11">
        <v>1896</v>
      </c>
      <c r="P11" s="28">
        <f>O11*J11</f>
        <v>85320</v>
      </c>
      <c r="R11">
        <v>57.22</v>
      </c>
      <c r="S11">
        <v>84.44</v>
      </c>
      <c r="T11" t="s">
        <v>217</v>
      </c>
      <c r="U11" t="s">
        <v>219</v>
      </c>
      <c r="V11" t="s">
        <v>232</v>
      </c>
      <c r="W11" t="s">
        <v>232</v>
      </c>
      <c r="X11" t="s">
        <v>231</v>
      </c>
    </row>
    <row r="12" spans="1:24">
      <c r="A12" t="s">
        <v>213</v>
      </c>
      <c r="B12" t="s">
        <v>214</v>
      </c>
      <c r="C12" t="s">
        <v>231</v>
      </c>
      <c r="D12" t="s">
        <v>232</v>
      </c>
      <c r="E12" t="s">
        <v>232</v>
      </c>
      <c r="F12" t="s">
        <v>217</v>
      </c>
      <c r="G12" t="s">
        <v>218</v>
      </c>
      <c r="H12" t="s">
        <v>224</v>
      </c>
      <c r="I12" t="s">
        <v>220</v>
      </c>
      <c r="J12">
        <v>44</v>
      </c>
      <c r="K12">
        <v>100</v>
      </c>
      <c r="L12">
        <v>100</v>
      </c>
      <c r="M12">
        <v>1</v>
      </c>
      <c r="N12" t="s">
        <v>225</v>
      </c>
      <c r="O12">
        <v>1234.45</v>
      </c>
      <c r="P12"/>
      <c r="Q12">
        <f>O12*J12</f>
        <v>54315.8</v>
      </c>
      <c r="R12">
        <v>0</v>
      </c>
      <c r="T12" t="s">
        <v>217</v>
      </c>
      <c r="U12" t="s">
        <v>224</v>
      </c>
      <c r="V12" t="s">
        <v>232</v>
      </c>
      <c r="W12" t="s">
        <v>232</v>
      </c>
      <c r="X12" t="s">
        <v>231</v>
      </c>
    </row>
    <row r="13" spans="1:24" hidden="1">
      <c r="A13" t="s">
        <v>213</v>
      </c>
      <c r="B13" t="s">
        <v>214</v>
      </c>
      <c r="C13" t="s">
        <v>233</v>
      </c>
      <c r="D13" t="s">
        <v>234</v>
      </c>
      <c r="E13" t="s">
        <v>234</v>
      </c>
      <c r="F13" t="s">
        <v>217</v>
      </c>
      <c r="G13" t="s">
        <v>218</v>
      </c>
      <c r="H13" t="s">
        <v>219</v>
      </c>
      <c r="I13" t="s">
        <v>220</v>
      </c>
      <c r="J13">
        <v>10</v>
      </c>
      <c r="K13">
        <v>20</v>
      </c>
      <c r="L13">
        <v>100</v>
      </c>
      <c r="M13">
        <v>100</v>
      </c>
      <c r="N13" t="s">
        <v>221</v>
      </c>
      <c r="O13">
        <v>3954.6</v>
      </c>
      <c r="P13" s="28">
        <f>O13*J13</f>
        <v>39546</v>
      </c>
      <c r="R13">
        <v>65.55</v>
      </c>
      <c r="S13">
        <v>100</v>
      </c>
      <c r="T13" t="s">
        <v>217</v>
      </c>
      <c r="U13" t="s">
        <v>219</v>
      </c>
      <c r="V13" t="s">
        <v>234</v>
      </c>
      <c r="W13" t="s">
        <v>234</v>
      </c>
      <c r="X13" t="s">
        <v>233</v>
      </c>
    </row>
    <row r="14" spans="1:24">
      <c r="A14" t="s">
        <v>213</v>
      </c>
      <c r="B14" t="s">
        <v>214</v>
      </c>
      <c r="C14" t="s">
        <v>233</v>
      </c>
      <c r="D14" t="s">
        <v>234</v>
      </c>
      <c r="E14" t="s">
        <v>234</v>
      </c>
      <c r="F14" t="s">
        <v>217</v>
      </c>
      <c r="G14" t="s">
        <v>218</v>
      </c>
      <c r="H14" t="s">
        <v>224</v>
      </c>
      <c r="I14" t="s">
        <v>220</v>
      </c>
      <c r="J14">
        <v>10</v>
      </c>
      <c r="K14">
        <v>100</v>
      </c>
      <c r="L14">
        <v>100</v>
      </c>
      <c r="M14">
        <v>1</v>
      </c>
      <c r="N14" t="s">
        <v>225</v>
      </c>
      <c r="O14">
        <v>1072.2</v>
      </c>
      <c r="P14"/>
      <c r="Q14">
        <f>O14*J14</f>
        <v>10722</v>
      </c>
      <c r="R14">
        <v>0</v>
      </c>
      <c r="T14" t="s">
        <v>217</v>
      </c>
      <c r="U14" t="s">
        <v>224</v>
      </c>
      <c r="V14" t="s">
        <v>234</v>
      </c>
      <c r="W14" t="s">
        <v>234</v>
      </c>
      <c r="X14" t="s">
        <v>233</v>
      </c>
    </row>
    <row r="15" spans="1:24" hidden="1">
      <c r="A15" t="s">
        <v>213</v>
      </c>
      <c r="B15" t="s">
        <v>214</v>
      </c>
      <c r="C15" t="s">
        <v>235</v>
      </c>
      <c r="D15" t="s">
        <v>236</v>
      </c>
      <c r="E15" t="s">
        <v>236</v>
      </c>
      <c r="F15" t="s">
        <v>217</v>
      </c>
      <c r="G15" t="s">
        <v>218</v>
      </c>
      <c r="H15" t="s">
        <v>219</v>
      </c>
      <c r="I15" t="s">
        <v>220</v>
      </c>
      <c r="J15">
        <v>18</v>
      </c>
      <c r="K15">
        <v>27.78</v>
      </c>
      <c r="L15">
        <v>100</v>
      </c>
      <c r="M15">
        <v>100</v>
      </c>
      <c r="N15" t="s">
        <v>221</v>
      </c>
      <c r="O15">
        <v>3083.56</v>
      </c>
      <c r="P15" s="28">
        <f>O15*J15</f>
        <v>55504.08</v>
      </c>
      <c r="R15">
        <v>58.46</v>
      </c>
      <c r="S15">
        <v>100</v>
      </c>
      <c r="T15" t="s">
        <v>217</v>
      </c>
      <c r="U15" t="s">
        <v>219</v>
      </c>
      <c r="V15" t="s">
        <v>236</v>
      </c>
      <c r="W15" t="s">
        <v>236</v>
      </c>
      <c r="X15" t="s">
        <v>235</v>
      </c>
    </row>
    <row r="16" spans="1:24">
      <c r="A16" t="s">
        <v>213</v>
      </c>
      <c r="B16" t="s">
        <v>214</v>
      </c>
      <c r="C16" t="s">
        <v>235</v>
      </c>
      <c r="D16" t="s">
        <v>236</v>
      </c>
      <c r="E16" t="s">
        <v>236</v>
      </c>
      <c r="F16" t="s">
        <v>217</v>
      </c>
      <c r="G16" t="s">
        <v>218</v>
      </c>
      <c r="H16" t="s">
        <v>224</v>
      </c>
      <c r="I16" t="s">
        <v>220</v>
      </c>
      <c r="J16">
        <v>18</v>
      </c>
      <c r="K16">
        <v>100</v>
      </c>
      <c r="L16">
        <v>100</v>
      </c>
      <c r="M16">
        <v>1</v>
      </c>
      <c r="N16" t="s">
        <v>225</v>
      </c>
      <c r="O16">
        <v>1043.67</v>
      </c>
      <c r="P16"/>
      <c r="Q16">
        <f>O16*J16</f>
        <v>18786.060000000001</v>
      </c>
      <c r="R16">
        <v>0</v>
      </c>
      <c r="T16" t="s">
        <v>217</v>
      </c>
      <c r="U16" t="s">
        <v>224</v>
      </c>
      <c r="V16" t="s">
        <v>236</v>
      </c>
      <c r="W16" t="s">
        <v>236</v>
      </c>
      <c r="X16" t="s">
        <v>235</v>
      </c>
    </row>
    <row r="17" spans="1:24" hidden="1">
      <c r="A17" t="s">
        <v>213</v>
      </c>
      <c r="B17" t="s">
        <v>214</v>
      </c>
      <c r="C17" t="s">
        <v>235</v>
      </c>
      <c r="D17" t="s">
        <v>237</v>
      </c>
      <c r="E17" t="s">
        <v>237</v>
      </c>
      <c r="F17" t="s">
        <v>217</v>
      </c>
      <c r="G17" t="s">
        <v>218</v>
      </c>
      <c r="H17" t="s">
        <v>219</v>
      </c>
      <c r="I17" t="s">
        <v>220</v>
      </c>
      <c r="J17">
        <v>20</v>
      </c>
      <c r="K17">
        <v>35</v>
      </c>
      <c r="L17">
        <v>100</v>
      </c>
      <c r="M17">
        <v>100</v>
      </c>
      <c r="N17" t="s">
        <v>221</v>
      </c>
      <c r="O17">
        <v>3012.85</v>
      </c>
      <c r="P17" s="28">
        <f>O17*J17</f>
        <v>60257</v>
      </c>
      <c r="R17">
        <v>52.06</v>
      </c>
      <c r="S17">
        <v>95</v>
      </c>
      <c r="T17" t="s">
        <v>217</v>
      </c>
      <c r="U17" t="s">
        <v>219</v>
      </c>
      <c r="V17" t="s">
        <v>237</v>
      </c>
      <c r="W17" t="s">
        <v>237</v>
      </c>
      <c r="X17" t="s">
        <v>235</v>
      </c>
    </row>
    <row r="18" spans="1:24">
      <c r="A18" t="s">
        <v>213</v>
      </c>
      <c r="B18" t="s">
        <v>214</v>
      </c>
      <c r="C18" t="s">
        <v>235</v>
      </c>
      <c r="D18" t="s">
        <v>237</v>
      </c>
      <c r="E18" t="s">
        <v>237</v>
      </c>
      <c r="F18" t="s">
        <v>217</v>
      </c>
      <c r="G18" t="s">
        <v>218</v>
      </c>
      <c r="H18" t="s">
        <v>224</v>
      </c>
      <c r="I18" t="s">
        <v>220</v>
      </c>
      <c r="J18">
        <v>20</v>
      </c>
      <c r="K18">
        <v>100</v>
      </c>
      <c r="L18">
        <v>100</v>
      </c>
      <c r="M18">
        <v>1</v>
      </c>
      <c r="N18" t="s">
        <v>225</v>
      </c>
      <c r="O18">
        <v>1056.8499999999999</v>
      </c>
      <c r="P18"/>
      <c r="Q18">
        <f>O18*J18</f>
        <v>21137</v>
      </c>
      <c r="R18">
        <v>0</v>
      </c>
      <c r="T18" t="s">
        <v>217</v>
      </c>
      <c r="U18" t="s">
        <v>224</v>
      </c>
      <c r="V18" t="s">
        <v>237</v>
      </c>
      <c r="W18" t="s">
        <v>237</v>
      </c>
      <c r="X18" t="s">
        <v>235</v>
      </c>
    </row>
    <row r="19" spans="1:24" hidden="1">
      <c r="A19" t="s">
        <v>213</v>
      </c>
      <c r="B19" t="s">
        <v>214</v>
      </c>
      <c r="C19" t="s">
        <v>238</v>
      </c>
      <c r="D19" t="s">
        <v>239</v>
      </c>
      <c r="E19" t="s">
        <v>239</v>
      </c>
      <c r="F19" t="s">
        <v>217</v>
      </c>
      <c r="G19" t="s">
        <v>218</v>
      </c>
      <c r="H19" t="s">
        <v>219</v>
      </c>
      <c r="I19" t="s">
        <v>220</v>
      </c>
      <c r="J19">
        <v>51</v>
      </c>
      <c r="K19">
        <v>33.33</v>
      </c>
      <c r="L19">
        <v>96.08</v>
      </c>
      <c r="M19">
        <v>50.98</v>
      </c>
      <c r="N19" t="s">
        <v>221</v>
      </c>
      <c r="O19">
        <v>3003.2</v>
      </c>
      <c r="P19" s="28">
        <f>O19*J19</f>
        <v>153163.19999999998</v>
      </c>
      <c r="R19">
        <v>59.19</v>
      </c>
      <c r="S19">
        <v>92.16</v>
      </c>
      <c r="T19" t="s">
        <v>217</v>
      </c>
      <c r="U19" t="s">
        <v>219</v>
      </c>
      <c r="V19" t="s">
        <v>239</v>
      </c>
      <c r="W19" t="s">
        <v>239</v>
      </c>
      <c r="X19" t="s">
        <v>238</v>
      </c>
    </row>
    <row r="20" spans="1:24">
      <c r="A20" t="s">
        <v>213</v>
      </c>
      <c r="B20" t="s">
        <v>214</v>
      </c>
      <c r="C20" t="s">
        <v>238</v>
      </c>
      <c r="D20" t="s">
        <v>239</v>
      </c>
      <c r="E20" t="s">
        <v>239</v>
      </c>
      <c r="F20" t="s">
        <v>217</v>
      </c>
      <c r="G20" t="s">
        <v>218</v>
      </c>
      <c r="H20" t="s">
        <v>224</v>
      </c>
      <c r="I20" t="s">
        <v>220</v>
      </c>
      <c r="J20">
        <v>49</v>
      </c>
      <c r="K20">
        <v>100</v>
      </c>
      <c r="L20">
        <v>100</v>
      </c>
      <c r="M20">
        <v>1</v>
      </c>
      <c r="N20" t="s">
        <v>225</v>
      </c>
      <c r="O20">
        <v>1271.4100000000001</v>
      </c>
      <c r="P20"/>
      <c r="Q20">
        <f>O20*J20</f>
        <v>62299.090000000004</v>
      </c>
      <c r="R20">
        <v>0</v>
      </c>
      <c r="T20" t="s">
        <v>217</v>
      </c>
      <c r="U20" t="s">
        <v>224</v>
      </c>
      <c r="V20" t="s">
        <v>239</v>
      </c>
      <c r="W20" t="s">
        <v>239</v>
      </c>
      <c r="X20" t="s">
        <v>238</v>
      </c>
    </row>
    <row r="21" spans="1:24" hidden="1">
      <c r="A21" t="s">
        <v>213</v>
      </c>
      <c r="B21" t="s">
        <v>214</v>
      </c>
      <c r="C21" t="s">
        <v>240</v>
      </c>
      <c r="D21" t="s">
        <v>241</v>
      </c>
      <c r="E21" t="s">
        <v>241</v>
      </c>
      <c r="F21" t="s">
        <v>217</v>
      </c>
      <c r="G21" t="s">
        <v>218</v>
      </c>
      <c r="H21" t="s">
        <v>219</v>
      </c>
      <c r="I21" t="s">
        <v>220</v>
      </c>
      <c r="J21">
        <v>35</v>
      </c>
      <c r="K21">
        <v>25.71</v>
      </c>
      <c r="L21">
        <v>100</v>
      </c>
      <c r="M21">
        <v>82.86</v>
      </c>
      <c r="N21" t="s">
        <v>221</v>
      </c>
      <c r="O21">
        <v>3767.2</v>
      </c>
      <c r="P21" s="28">
        <f>O21*J21</f>
        <v>131852</v>
      </c>
      <c r="R21">
        <v>55.17</v>
      </c>
      <c r="S21">
        <v>94.29</v>
      </c>
      <c r="T21" t="s">
        <v>217</v>
      </c>
      <c r="U21" t="s">
        <v>219</v>
      </c>
      <c r="V21" t="s">
        <v>241</v>
      </c>
      <c r="W21" t="s">
        <v>241</v>
      </c>
      <c r="X21" t="s">
        <v>240</v>
      </c>
    </row>
    <row r="22" spans="1:24">
      <c r="A22" t="s">
        <v>213</v>
      </c>
      <c r="B22" t="s">
        <v>214</v>
      </c>
      <c r="C22" t="s">
        <v>240</v>
      </c>
      <c r="D22" t="s">
        <v>241</v>
      </c>
      <c r="E22" t="s">
        <v>241</v>
      </c>
      <c r="F22" t="s">
        <v>217</v>
      </c>
      <c r="G22" t="s">
        <v>218</v>
      </c>
      <c r="H22" t="s">
        <v>224</v>
      </c>
      <c r="I22" t="s">
        <v>220</v>
      </c>
      <c r="J22">
        <v>34</v>
      </c>
      <c r="K22">
        <v>100</v>
      </c>
      <c r="L22">
        <v>100</v>
      </c>
      <c r="M22">
        <v>1</v>
      </c>
      <c r="N22" t="s">
        <v>225</v>
      </c>
      <c r="O22">
        <v>1624.41</v>
      </c>
      <c r="P22"/>
      <c r="Q22">
        <f>O22*J22</f>
        <v>55229.94</v>
      </c>
      <c r="R22">
        <v>0</v>
      </c>
      <c r="T22" t="s">
        <v>217</v>
      </c>
      <c r="U22" t="s">
        <v>224</v>
      </c>
      <c r="V22" t="s">
        <v>241</v>
      </c>
      <c r="W22" t="s">
        <v>241</v>
      </c>
      <c r="X22" t="s">
        <v>240</v>
      </c>
    </row>
    <row r="23" spans="1:24" hidden="1">
      <c r="A23" t="s">
        <v>213</v>
      </c>
      <c r="B23" t="s">
        <v>214</v>
      </c>
      <c r="C23" t="s">
        <v>240</v>
      </c>
      <c r="D23" t="s">
        <v>242</v>
      </c>
      <c r="E23" t="s">
        <v>242</v>
      </c>
      <c r="F23" t="s">
        <v>217</v>
      </c>
      <c r="G23" t="s">
        <v>218</v>
      </c>
      <c r="H23" t="s">
        <v>219</v>
      </c>
      <c r="I23" t="s">
        <v>220</v>
      </c>
      <c r="J23">
        <v>17</v>
      </c>
      <c r="K23">
        <v>29.41</v>
      </c>
      <c r="L23">
        <v>100</v>
      </c>
      <c r="M23">
        <v>88.24</v>
      </c>
      <c r="N23" t="s">
        <v>221</v>
      </c>
      <c r="O23">
        <v>6423.82</v>
      </c>
      <c r="P23" s="28">
        <f>O23*J23</f>
        <v>109204.94</v>
      </c>
      <c r="R23">
        <v>60.17</v>
      </c>
      <c r="S23">
        <v>94.12</v>
      </c>
      <c r="T23" t="s">
        <v>217</v>
      </c>
      <c r="U23" t="s">
        <v>219</v>
      </c>
      <c r="V23" t="s">
        <v>242</v>
      </c>
      <c r="W23" t="s">
        <v>242</v>
      </c>
      <c r="X23" t="s">
        <v>240</v>
      </c>
    </row>
    <row r="24" spans="1:24">
      <c r="A24" t="s">
        <v>213</v>
      </c>
      <c r="B24" t="s">
        <v>214</v>
      </c>
      <c r="C24" t="s">
        <v>240</v>
      </c>
      <c r="D24" t="s">
        <v>242</v>
      </c>
      <c r="E24" t="s">
        <v>242</v>
      </c>
      <c r="F24" t="s">
        <v>217</v>
      </c>
      <c r="G24" t="s">
        <v>218</v>
      </c>
      <c r="H24" t="s">
        <v>224</v>
      </c>
      <c r="I24" t="s">
        <v>220</v>
      </c>
      <c r="J24">
        <v>16</v>
      </c>
      <c r="K24">
        <v>100</v>
      </c>
      <c r="L24">
        <v>100</v>
      </c>
      <c r="M24">
        <v>1</v>
      </c>
      <c r="N24" t="s">
        <v>225</v>
      </c>
      <c r="O24">
        <v>1530.69</v>
      </c>
      <c r="P24"/>
      <c r="Q24">
        <f>O24*J24</f>
        <v>24491.040000000001</v>
      </c>
      <c r="R24">
        <v>0</v>
      </c>
      <c r="T24" t="s">
        <v>217</v>
      </c>
      <c r="U24" t="s">
        <v>224</v>
      </c>
      <c r="V24" t="s">
        <v>242</v>
      </c>
      <c r="W24" t="s">
        <v>242</v>
      </c>
      <c r="X24" t="s">
        <v>240</v>
      </c>
    </row>
    <row r="25" spans="1:24" hidden="1">
      <c r="A25" t="s">
        <v>213</v>
      </c>
      <c r="B25" t="s">
        <v>214</v>
      </c>
      <c r="C25" t="s">
        <v>243</v>
      </c>
      <c r="D25" t="s">
        <v>244</v>
      </c>
      <c r="E25" t="s">
        <v>245</v>
      </c>
      <c r="F25" t="s">
        <v>217</v>
      </c>
      <c r="G25" t="s">
        <v>218</v>
      </c>
      <c r="H25" t="s">
        <v>219</v>
      </c>
      <c r="I25" t="s">
        <v>220</v>
      </c>
      <c r="J25">
        <v>17</v>
      </c>
      <c r="K25">
        <v>62.5</v>
      </c>
      <c r="L25">
        <v>100</v>
      </c>
      <c r="M25">
        <v>75</v>
      </c>
      <c r="N25" t="s">
        <v>221</v>
      </c>
      <c r="O25">
        <v>4497.25</v>
      </c>
      <c r="P25" s="28">
        <f>O25*J25</f>
        <v>76453.25</v>
      </c>
      <c r="R25">
        <v>59.12</v>
      </c>
      <c r="S25">
        <v>100</v>
      </c>
      <c r="T25" t="s">
        <v>217</v>
      </c>
      <c r="U25" t="s">
        <v>219</v>
      </c>
      <c r="V25" t="s">
        <v>244</v>
      </c>
      <c r="W25" t="s">
        <v>245</v>
      </c>
      <c r="X25" t="s">
        <v>243</v>
      </c>
    </row>
    <row r="26" spans="1:24">
      <c r="A26" t="s">
        <v>213</v>
      </c>
      <c r="B26" t="s">
        <v>214</v>
      </c>
      <c r="C26" t="s">
        <v>243</v>
      </c>
      <c r="D26" t="s">
        <v>244</v>
      </c>
      <c r="E26" t="s">
        <v>245</v>
      </c>
      <c r="F26" t="s">
        <v>217</v>
      </c>
      <c r="G26" t="s">
        <v>218</v>
      </c>
      <c r="H26" t="s">
        <v>224</v>
      </c>
      <c r="I26" t="s">
        <v>220</v>
      </c>
      <c r="J26">
        <v>16</v>
      </c>
      <c r="K26">
        <v>100</v>
      </c>
      <c r="L26">
        <v>100</v>
      </c>
      <c r="M26">
        <v>1</v>
      </c>
      <c r="N26" t="s">
        <v>225</v>
      </c>
      <c r="O26">
        <v>1715.43</v>
      </c>
      <c r="P26"/>
      <c r="Q26">
        <f>O26*J26</f>
        <v>27446.880000000001</v>
      </c>
      <c r="R26">
        <v>0</v>
      </c>
      <c r="T26" t="s">
        <v>217</v>
      </c>
      <c r="U26" t="s">
        <v>224</v>
      </c>
      <c r="V26" t="s">
        <v>244</v>
      </c>
      <c r="W26" t="s">
        <v>245</v>
      </c>
      <c r="X26" t="s">
        <v>243</v>
      </c>
    </row>
    <row r="27" spans="1:24" hidden="1">
      <c r="A27" t="s">
        <v>213</v>
      </c>
      <c r="B27" t="s">
        <v>214</v>
      </c>
      <c r="C27" t="s">
        <v>231</v>
      </c>
      <c r="D27" t="s">
        <v>246</v>
      </c>
      <c r="E27" t="s">
        <v>246</v>
      </c>
      <c r="F27" t="s">
        <v>217</v>
      </c>
      <c r="G27" t="s">
        <v>218</v>
      </c>
      <c r="H27" t="s">
        <v>219</v>
      </c>
      <c r="I27" t="s">
        <v>220</v>
      </c>
      <c r="J27">
        <v>54</v>
      </c>
      <c r="K27">
        <v>35.19</v>
      </c>
      <c r="L27">
        <v>98.15</v>
      </c>
      <c r="M27">
        <v>38.89</v>
      </c>
      <c r="N27" t="s">
        <v>221</v>
      </c>
      <c r="O27">
        <v>1582.39</v>
      </c>
      <c r="P27" s="28">
        <f>O27*J27</f>
        <v>85449.060000000012</v>
      </c>
      <c r="R27">
        <v>59.68</v>
      </c>
      <c r="S27">
        <v>94.44</v>
      </c>
      <c r="T27" t="s">
        <v>217</v>
      </c>
      <c r="U27" t="s">
        <v>219</v>
      </c>
      <c r="V27" t="s">
        <v>246</v>
      </c>
      <c r="W27" t="s">
        <v>246</v>
      </c>
      <c r="X27" t="s">
        <v>231</v>
      </c>
    </row>
    <row r="28" spans="1:24">
      <c r="A28" t="s">
        <v>213</v>
      </c>
      <c r="B28" t="s">
        <v>214</v>
      </c>
      <c r="C28" t="s">
        <v>231</v>
      </c>
      <c r="D28" t="s">
        <v>246</v>
      </c>
      <c r="E28" t="s">
        <v>246</v>
      </c>
      <c r="F28" t="s">
        <v>217</v>
      </c>
      <c r="G28" t="s">
        <v>218</v>
      </c>
      <c r="H28" t="s">
        <v>224</v>
      </c>
      <c r="I28" t="s">
        <v>220</v>
      </c>
      <c r="J28">
        <v>52</v>
      </c>
      <c r="K28">
        <v>100</v>
      </c>
      <c r="L28">
        <v>100</v>
      </c>
      <c r="M28">
        <v>1</v>
      </c>
      <c r="N28" t="s">
        <v>225</v>
      </c>
      <c r="O28">
        <v>1315.92</v>
      </c>
      <c r="P28"/>
      <c r="Q28">
        <f>O28*J28</f>
        <v>68427.839999999997</v>
      </c>
      <c r="R28">
        <v>0</v>
      </c>
      <c r="T28" t="s">
        <v>217</v>
      </c>
      <c r="U28" t="s">
        <v>224</v>
      </c>
      <c r="V28" t="s">
        <v>246</v>
      </c>
      <c r="W28" t="s">
        <v>246</v>
      </c>
      <c r="X28" t="s">
        <v>231</v>
      </c>
    </row>
    <row r="29" spans="1:24" hidden="1">
      <c r="A29" t="s">
        <v>213</v>
      </c>
      <c r="B29" t="s">
        <v>214</v>
      </c>
      <c r="C29" t="s">
        <v>247</v>
      </c>
      <c r="D29" t="s">
        <v>248</v>
      </c>
      <c r="E29" t="s">
        <v>249</v>
      </c>
      <c r="F29" t="s">
        <v>217</v>
      </c>
      <c r="G29" t="s">
        <v>218</v>
      </c>
      <c r="H29" t="s">
        <v>219</v>
      </c>
      <c r="I29" t="s">
        <v>220</v>
      </c>
      <c r="J29">
        <v>28</v>
      </c>
      <c r="K29">
        <v>75</v>
      </c>
      <c r="L29">
        <v>100</v>
      </c>
      <c r="M29">
        <v>100</v>
      </c>
      <c r="N29" t="s">
        <v>221</v>
      </c>
      <c r="O29">
        <v>2469.5</v>
      </c>
      <c r="P29" s="28">
        <f>O29*J29</f>
        <v>69146</v>
      </c>
      <c r="R29">
        <v>46.71</v>
      </c>
      <c r="S29">
        <v>100</v>
      </c>
      <c r="T29" t="s">
        <v>217</v>
      </c>
      <c r="U29" t="s">
        <v>219</v>
      </c>
      <c r="V29" t="s">
        <v>248</v>
      </c>
      <c r="W29" t="s">
        <v>249</v>
      </c>
      <c r="X29" t="s">
        <v>247</v>
      </c>
    </row>
    <row r="30" spans="1:24">
      <c r="A30" t="s">
        <v>213</v>
      </c>
      <c r="B30" t="s">
        <v>214</v>
      </c>
      <c r="C30" t="s">
        <v>250</v>
      </c>
      <c r="D30" t="s">
        <v>248</v>
      </c>
      <c r="E30" t="s">
        <v>251</v>
      </c>
      <c r="F30" t="s">
        <v>217</v>
      </c>
      <c r="G30" t="s">
        <v>218</v>
      </c>
      <c r="H30" t="s">
        <v>224</v>
      </c>
      <c r="I30" t="s">
        <v>220</v>
      </c>
      <c r="J30">
        <v>23</v>
      </c>
      <c r="K30">
        <v>100</v>
      </c>
      <c r="L30">
        <v>100</v>
      </c>
      <c r="M30">
        <v>1</v>
      </c>
      <c r="N30" t="s">
        <v>225</v>
      </c>
      <c r="O30">
        <v>1688.5</v>
      </c>
      <c r="P30"/>
      <c r="Q30">
        <f>O30*J30</f>
        <v>38835.5</v>
      </c>
      <c r="R30">
        <v>0</v>
      </c>
      <c r="T30" t="s">
        <v>217</v>
      </c>
      <c r="U30" t="s">
        <v>224</v>
      </c>
      <c r="V30" t="s">
        <v>248</v>
      </c>
      <c r="W30" t="s">
        <v>251</v>
      </c>
      <c r="X30" t="s">
        <v>250</v>
      </c>
    </row>
    <row r="31" spans="1:24" hidden="1">
      <c r="A31" t="s">
        <v>213</v>
      </c>
      <c r="B31" t="s">
        <v>214</v>
      </c>
      <c r="C31" t="s">
        <v>250</v>
      </c>
      <c r="D31" t="s">
        <v>251</v>
      </c>
      <c r="E31" t="s">
        <v>251</v>
      </c>
      <c r="F31" t="s">
        <v>217</v>
      </c>
      <c r="G31" t="s">
        <v>218</v>
      </c>
      <c r="H31" t="s">
        <v>219</v>
      </c>
      <c r="I31" t="s">
        <v>220</v>
      </c>
      <c r="J31">
        <v>16</v>
      </c>
      <c r="K31">
        <v>43.75</v>
      </c>
      <c r="L31">
        <v>100</v>
      </c>
      <c r="M31">
        <v>56.25</v>
      </c>
      <c r="N31" t="s">
        <v>252</v>
      </c>
      <c r="O31">
        <v>2258.81</v>
      </c>
      <c r="P31" s="28">
        <f t="shared" ref="P31:P32" si="0">O31*J31</f>
        <v>36140.959999999999</v>
      </c>
      <c r="R31">
        <v>47.57</v>
      </c>
      <c r="S31">
        <v>93.75</v>
      </c>
      <c r="T31" t="s">
        <v>217</v>
      </c>
      <c r="U31" t="s">
        <v>219</v>
      </c>
      <c r="V31" t="s">
        <v>251</v>
      </c>
      <c r="W31" t="s">
        <v>251</v>
      </c>
      <c r="X31" t="s">
        <v>250</v>
      </c>
    </row>
    <row r="32" spans="1:24" hidden="1">
      <c r="A32" t="s">
        <v>213</v>
      </c>
      <c r="B32" t="s">
        <v>214</v>
      </c>
      <c r="C32" t="s">
        <v>253</v>
      </c>
      <c r="D32" t="s">
        <v>254</v>
      </c>
      <c r="E32" t="s">
        <v>255</v>
      </c>
      <c r="F32" t="s">
        <v>217</v>
      </c>
      <c r="G32" t="s">
        <v>218</v>
      </c>
      <c r="H32" t="s">
        <v>219</v>
      </c>
      <c r="I32" t="s">
        <v>220</v>
      </c>
      <c r="J32">
        <v>11</v>
      </c>
      <c r="K32">
        <v>75</v>
      </c>
      <c r="L32">
        <v>100</v>
      </c>
      <c r="M32">
        <v>62.5</v>
      </c>
      <c r="N32" t="s">
        <v>256</v>
      </c>
      <c r="O32">
        <v>1996.67</v>
      </c>
      <c r="P32" s="28">
        <f t="shared" si="0"/>
        <v>21963.370000000003</v>
      </c>
      <c r="R32">
        <v>21.75</v>
      </c>
      <c r="S32">
        <v>75</v>
      </c>
      <c r="T32" t="s">
        <v>217</v>
      </c>
      <c r="U32" t="s">
        <v>219</v>
      </c>
      <c r="V32" t="s">
        <v>254</v>
      </c>
      <c r="W32" t="s">
        <v>255</v>
      </c>
      <c r="X32" t="s">
        <v>253</v>
      </c>
    </row>
    <row r="33" spans="1:24">
      <c r="A33" t="s">
        <v>213</v>
      </c>
      <c r="B33" t="s">
        <v>214</v>
      </c>
      <c r="C33" t="s">
        <v>253</v>
      </c>
      <c r="D33" t="s">
        <v>254</v>
      </c>
      <c r="E33" t="s">
        <v>257</v>
      </c>
      <c r="F33" t="s">
        <v>217</v>
      </c>
      <c r="G33" t="s">
        <v>218</v>
      </c>
      <c r="H33" t="s">
        <v>224</v>
      </c>
      <c r="I33" t="s">
        <v>220</v>
      </c>
      <c r="J33">
        <v>33</v>
      </c>
      <c r="K33">
        <v>100</v>
      </c>
      <c r="L33">
        <v>100</v>
      </c>
      <c r="M33">
        <v>1</v>
      </c>
      <c r="N33" t="s">
        <v>225</v>
      </c>
      <c r="O33">
        <v>1658.68</v>
      </c>
      <c r="P33"/>
      <c r="Q33">
        <f>O33*J33</f>
        <v>54736.44</v>
      </c>
      <c r="R33">
        <v>0</v>
      </c>
      <c r="T33" t="s">
        <v>217</v>
      </c>
      <c r="U33" t="s">
        <v>224</v>
      </c>
      <c r="V33" t="s">
        <v>254</v>
      </c>
      <c r="W33" t="s">
        <v>257</v>
      </c>
      <c r="X33" t="s">
        <v>253</v>
      </c>
    </row>
    <row r="34" spans="1:24" hidden="1">
      <c r="A34" t="s">
        <v>213</v>
      </c>
      <c r="B34" t="s">
        <v>214</v>
      </c>
      <c r="C34" t="s">
        <v>258</v>
      </c>
      <c r="D34" t="s">
        <v>257</v>
      </c>
      <c r="E34" t="s">
        <v>257</v>
      </c>
      <c r="F34" t="s">
        <v>217</v>
      </c>
      <c r="G34" t="s">
        <v>218</v>
      </c>
      <c r="H34" t="s">
        <v>219</v>
      </c>
      <c r="I34" t="s">
        <v>220</v>
      </c>
      <c r="J34">
        <v>27</v>
      </c>
      <c r="K34">
        <v>29.63</v>
      </c>
      <c r="L34">
        <v>100</v>
      </c>
      <c r="M34">
        <v>85.19</v>
      </c>
      <c r="N34" t="s">
        <v>221</v>
      </c>
      <c r="O34">
        <v>3825.74</v>
      </c>
      <c r="P34" s="28">
        <f t="shared" ref="P34:P35" si="1">O34*J34</f>
        <v>103294.98</v>
      </c>
      <c r="R34">
        <v>59.14</v>
      </c>
      <c r="S34">
        <v>96.3</v>
      </c>
      <c r="T34" t="s">
        <v>217</v>
      </c>
      <c r="U34" t="s">
        <v>219</v>
      </c>
      <c r="V34" t="s">
        <v>257</v>
      </c>
      <c r="W34" t="s">
        <v>257</v>
      </c>
      <c r="X34" t="s">
        <v>258</v>
      </c>
    </row>
    <row r="35" spans="1:24" hidden="1">
      <c r="A35" t="s">
        <v>213</v>
      </c>
      <c r="B35" t="s">
        <v>214</v>
      </c>
      <c r="C35" t="s">
        <v>259</v>
      </c>
      <c r="D35" t="s">
        <v>260</v>
      </c>
      <c r="E35" t="s">
        <v>261</v>
      </c>
      <c r="F35" t="s">
        <v>217</v>
      </c>
      <c r="G35" t="s">
        <v>218</v>
      </c>
      <c r="H35" t="s">
        <v>219</v>
      </c>
      <c r="I35" t="s">
        <v>220</v>
      </c>
      <c r="J35">
        <v>18</v>
      </c>
      <c r="K35">
        <v>66.67</v>
      </c>
      <c r="L35">
        <v>100</v>
      </c>
      <c r="M35">
        <v>100</v>
      </c>
      <c r="N35" t="s">
        <v>221</v>
      </c>
      <c r="O35">
        <v>3957.5</v>
      </c>
      <c r="P35" s="28">
        <f t="shared" si="1"/>
        <v>71235</v>
      </c>
      <c r="R35">
        <v>29.3</v>
      </c>
      <c r="S35">
        <v>100</v>
      </c>
      <c r="T35" t="s">
        <v>217</v>
      </c>
      <c r="U35" t="s">
        <v>219</v>
      </c>
      <c r="V35" t="s">
        <v>260</v>
      </c>
      <c r="W35" t="s">
        <v>261</v>
      </c>
      <c r="X35" t="s">
        <v>259</v>
      </c>
    </row>
    <row r="36" spans="1:24">
      <c r="A36" t="s">
        <v>213</v>
      </c>
      <c r="B36" t="s">
        <v>214</v>
      </c>
      <c r="C36" t="s">
        <v>259</v>
      </c>
      <c r="D36" t="s">
        <v>261</v>
      </c>
      <c r="E36" t="s">
        <v>261</v>
      </c>
      <c r="F36" t="s">
        <v>217</v>
      </c>
      <c r="G36" t="s">
        <v>218</v>
      </c>
      <c r="H36" t="s">
        <v>224</v>
      </c>
      <c r="I36" t="s">
        <v>220</v>
      </c>
      <c r="J36">
        <v>12</v>
      </c>
      <c r="K36">
        <v>100</v>
      </c>
      <c r="L36">
        <v>100</v>
      </c>
      <c r="M36">
        <v>1</v>
      </c>
      <c r="N36" t="s">
        <v>225</v>
      </c>
      <c r="O36">
        <v>1321.58</v>
      </c>
      <c r="P36"/>
      <c r="Q36">
        <f>O36*J36</f>
        <v>15858.96</v>
      </c>
      <c r="R36">
        <v>0</v>
      </c>
      <c r="T36" t="s">
        <v>217</v>
      </c>
      <c r="U36" t="s">
        <v>224</v>
      </c>
      <c r="V36" t="s">
        <v>261</v>
      </c>
      <c r="W36" t="s">
        <v>261</v>
      </c>
      <c r="X36" t="s">
        <v>259</v>
      </c>
    </row>
    <row r="37" spans="1:24" hidden="1">
      <c r="A37" t="s">
        <v>213</v>
      </c>
      <c r="B37" t="s">
        <v>214</v>
      </c>
      <c r="C37" t="s">
        <v>262</v>
      </c>
      <c r="D37" t="s">
        <v>263</v>
      </c>
      <c r="E37" t="s">
        <v>263</v>
      </c>
      <c r="F37" t="s">
        <v>217</v>
      </c>
      <c r="G37" t="s">
        <v>218</v>
      </c>
      <c r="H37" t="s">
        <v>219</v>
      </c>
      <c r="I37" t="s">
        <v>220</v>
      </c>
      <c r="J37">
        <v>24</v>
      </c>
      <c r="K37">
        <v>20.83</v>
      </c>
      <c r="L37">
        <v>100</v>
      </c>
      <c r="M37">
        <v>41.67</v>
      </c>
      <c r="N37" t="s">
        <v>264</v>
      </c>
      <c r="O37">
        <v>898.88</v>
      </c>
      <c r="P37" s="28">
        <f>O37*J37</f>
        <v>21573.119999999999</v>
      </c>
      <c r="R37">
        <v>58.14</v>
      </c>
      <c r="S37">
        <v>100</v>
      </c>
      <c r="T37" t="s">
        <v>217</v>
      </c>
      <c r="U37" t="s">
        <v>219</v>
      </c>
      <c r="V37" t="s">
        <v>263</v>
      </c>
      <c r="W37" t="s">
        <v>263</v>
      </c>
      <c r="X37" t="s">
        <v>262</v>
      </c>
    </row>
    <row r="38" spans="1:24">
      <c r="A38" t="s">
        <v>213</v>
      </c>
      <c r="B38" t="s">
        <v>214</v>
      </c>
      <c r="C38" t="s">
        <v>262</v>
      </c>
      <c r="D38" t="s">
        <v>263</v>
      </c>
      <c r="E38" t="s">
        <v>263</v>
      </c>
      <c r="F38" t="s">
        <v>217</v>
      </c>
      <c r="G38" t="s">
        <v>218</v>
      </c>
      <c r="H38" t="s">
        <v>224</v>
      </c>
      <c r="I38" t="s">
        <v>220</v>
      </c>
      <c r="J38">
        <v>23</v>
      </c>
      <c r="K38">
        <v>100</v>
      </c>
      <c r="L38">
        <v>100</v>
      </c>
      <c r="M38">
        <v>0.91</v>
      </c>
      <c r="N38" t="s">
        <v>225</v>
      </c>
      <c r="O38">
        <v>1358.48</v>
      </c>
      <c r="P38"/>
      <c r="Q38">
        <f>O38*J38</f>
        <v>31245.040000000001</v>
      </c>
      <c r="R38">
        <v>0</v>
      </c>
      <c r="T38" t="s">
        <v>217</v>
      </c>
      <c r="U38" t="s">
        <v>224</v>
      </c>
      <c r="V38" t="s">
        <v>263</v>
      </c>
      <c r="W38" t="s">
        <v>263</v>
      </c>
      <c r="X38" t="s">
        <v>262</v>
      </c>
    </row>
    <row r="39" spans="1:24" hidden="1">
      <c r="A39" t="s">
        <v>213</v>
      </c>
      <c r="B39" t="s">
        <v>214</v>
      </c>
      <c r="C39" t="s">
        <v>265</v>
      </c>
      <c r="D39" t="s">
        <v>266</v>
      </c>
      <c r="E39" t="s">
        <v>266</v>
      </c>
      <c r="F39" t="s">
        <v>217</v>
      </c>
      <c r="G39" t="s">
        <v>218</v>
      </c>
      <c r="H39" t="s">
        <v>219</v>
      </c>
      <c r="I39" t="s">
        <v>220</v>
      </c>
      <c r="J39">
        <v>53</v>
      </c>
      <c r="K39">
        <v>28.3</v>
      </c>
      <c r="L39">
        <v>100</v>
      </c>
      <c r="M39">
        <v>49.06</v>
      </c>
      <c r="N39" t="s">
        <v>264</v>
      </c>
      <c r="O39">
        <v>1645.81</v>
      </c>
      <c r="P39" s="28">
        <f>O39*J39</f>
        <v>87227.93</v>
      </c>
      <c r="R39">
        <v>45.89</v>
      </c>
      <c r="S39">
        <v>92.45</v>
      </c>
      <c r="T39" t="s">
        <v>217</v>
      </c>
      <c r="U39" t="s">
        <v>219</v>
      </c>
      <c r="V39" t="s">
        <v>266</v>
      </c>
      <c r="W39" t="s">
        <v>266</v>
      </c>
      <c r="X39" t="s">
        <v>265</v>
      </c>
    </row>
    <row r="40" spans="1:24">
      <c r="A40" t="s">
        <v>213</v>
      </c>
      <c r="B40" t="s">
        <v>214</v>
      </c>
      <c r="C40" t="s">
        <v>265</v>
      </c>
      <c r="D40" t="s">
        <v>266</v>
      </c>
      <c r="E40" t="s">
        <v>266</v>
      </c>
      <c r="F40" t="s">
        <v>217</v>
      </c>
      <c r="G40" t="s">
        <v>218</v>
      </c>
      <c r="H40" t="s">
        <v>224</v>
      </c>
      <c r="I40" t="s">
        <v>220</v>
      </c>
      <c r="J40">
        <v>51</v>
      </c>
      <c r="K40">
        <v>100</v>
      </c>
      <c r="L40">
        <v>100</v>
      </c>
      <c r="M40">
        <v>1</v>
      </c>
      <c r="N40" t="s">
        <v>225</v>
      </c>
      <c r="O40">
        <v>1184.49</v>
      </c>
      <c r="P40"/>
      <c r="Q40">
        <f>O40*J40</f>
        <v>60408.99</v>
      </c>
      <c r="R40">
        <v>0</v>
      </c>
      <c r="T40" t="s">
        <v>217</v>
      </c>
      <c r="U40" t="s">
        <v>224</v>
      </c>
      <c r="V40" t="s">
        <v>266</v>
      </c>
      <c r="W40" t="s">
        <v>266</v>
      </c>
      <c r="X40" t="s">
        <v>265</v>
      </c>
    </row>
    <row r="41" spans="1:24" hidden="1">
      <c r="A41" t="s">
        <v>213</v>
      </c>
      <c r="B41" t="s">
        <v>214</v>
      </c>
      <c r="C41" t="s">
        <v>267</v>
      </c>
      <c r="D41" t="s">
        <v>268</v>
      </c>
      <c r="E41" t="s">
        <v>268</v>
      </c>
      <c r="F41" t="s">
        <v>217</v>
      </c>
      <c r="G41" t="s">
        <v>218</v>
      </c>
      <c r="H41" t="s">
        <v>219</v>
      </c>
      <c r="I41" t="s">
        <v>220</v>
      </c>
      <c r="J41">
        <v>9</v>
      </c>
      <c r="K41">
        <v>22.22</v>
      </c>
      <c r="L41">
        <v>100</v>
      </c>
      <c r="M41">
        <v>66.67</v>
      </c>
      <c r="N41" t="s">
        <v>221</v>
      </c>
      <c r="O41">
        <v>3033.67</v>
      </c>
      <c r="P41" s="28">
        <f>O41*J41</f>
        <v>27303.03</v>
      </c>
      <c r="R41">
        <v>38.159999999999997</v>
      </c>
      <c r="S41">
        <v>88.89</v>
      </c>
      <c r="T41" t="s">
        <v>217</v>
      </c>
      <c r="U41" t="s">
        <v>219</v>
      </c>
      <c r="V41" t="s">
        <v>268</v>
      </c>
      <c r="W41" t="s">
        <v>268</v>
      </c>
      <c r="X41" t="s">
        <v>267</v>
      </c>
    </row>
    <row r="42" spans="1:24">
      <c r="A42" t="s">
        <v>213</v>
      </c>
      <c r="B42" t="s">
        <v>214</v>
      </c>
      <c r="C42" t="s">
        <v>267</v>
      </c>
      <c r="D42" t="s">
        <v>268</v>
      </c>
      <c r="E42" t="s">
        <v>269</v>
      </c>
      <c r="F42" t="s">
        <v>217</v>
      </c>
      <c r="G42" t="s">
        <v>218</v>
      </c>
      <c r="H42" t="s">
        <v>224</v>
      </c>
      <c r="I42" t="s">
        <v>220</v>
      </c>
      <c r="J42">
        <v>21</v>
      </c>
      <c r="K42">
        <v>100</v>
      </c>
      <c r="L42">
        <v>100</v>
      </c>
      <c r="M42">
        <v>1</v>
      </c>
      <c r="N42" t="s">
        <v>225</v>
      </c>
      <c r="O42">
        <v>1463.22</v>
      </c>
      <c r="P42"/>
      <c r="Q42">
        <f>O42*J42</f>
        <v>30727.62</v>
      </c>
      <c r="R42">
        <v>0</v>
      </c>
      <c r="T42" t="s">
        <v>217</v>
      </c>
      <c r="U42" t="s">
        <v>224</v>
      </c>
      <c r="V42" t="s">
        <v>268</v>
      </c>
      <c r="W42" t="s">
        <v>269</v>
      </c>
      <c r="X42" t="s">
        <v>267</v>
      </c>
    </row>
    <row r="43" spans="1:24" hidden="1">
      <c r="A43" t="s">
        <v>213</v>
      </c>
      <c r="B43" t="s">
        <v>214</v>
      </c>
      <c r="C43" t="s">
        <v>270</v>
      </c>
      <c r="D43" t="s">
        <v>271</v>
      </c>
      <c r="E43" t="s">
        <v>271</v>
      </c>
      <c r="F43" t="s">
        <v>217</v>
      </c>
      <c r="G43" t="s">
        <v>218</v>
      </c>
      <c r="H43" t="s">
        <v>219</v>
      </c>
      <c r="I43" t="s">
        <v>220</v>
      </c>
      <c r="J43">
        <v>10</v>
      </c>
      <c r="K43">
        <v>40</v>
      </c>
      <c r="L43">
        <v>100</v>
      </c>
      <c r="M43">
        <v>40</v>
      </c>
      <c r="N43" t="s">
        <v>252</v>
      </c>
      <c r="O43">
        <v>1103.4000000000001</v>
      </c>
      <c r="P43" s="28">
        <f>O43*J43</f>
        <v>11034</v>
      </c>
      <c r="R43">
        <v>58.16</v>
      </c>
      <c r="S43">
        <v>100</v>
      </c>
      <c r="T43" t="s">
        <v>217</v>
      </c>
      <c r="U43" t="s">
        <v>219</v>
      </c>
      <c r="V43" t="s">
        <v>271</v>
      </c>
      <c r="W43" t="s">
        <v>271</v>
      </c>
      <c r="X43" t="s">
        <v>270</v>
      </c>
    </row>
    <row r="44" spans="1:24">
      <c r="A44" t="s">
        <v>213</v>
      </c>
      <c r="B44" t="s">
        <v>214</v>
      </c>
      <c r="C44" t="s">
        <v>270</v>
      </c>
      <c r="D44" t="s">
        <v>271</v>
      </c>
      <c r="E44" t="s">
        <v>271</v>
      </c>
      <c r="F44" t="s">
        <v>217</v>
      </c>
      <c r="G44" t="s">
        <v>218</v>
      </c>
      <c r="H44" t="s">
        <v>224</v>
      </c>
      <c r="I44" t="s">
        <v>220</v>
      </c>
      <c r="J44">
        <v>10</v>
      </c>
      <c r="K44">
        <v>100</v>
      </c>
      <c r="L44">
        <v>100</v>
      </c>
      <c r="M44">
        <v>1</v>
      </c>
      <c r="N44" t="s">
        <v>225</v>
      </c>
      <c r="O44">
        <v>1005</v>
      </c>
      <c r="P44"/>
      <c r="Q44">
        <f>O44*J44</f>
        <v>10050</v>
      </c>
      <c r="R44">
        <v>0</v>
      </c>
      <c r="T44" t="s">
        <v>217</v>
      </c>
      <c r="U44" t="s">
        <v>224</v>
      </c>
      <c r="V44" t="s">
        <v>271</v>
      </c>
      <c r="W44" t="s">
        <v>271</v>
      </c>
      <c r="X44" t="s">
        <v>270</v>
      </c>
    </row>
    <row r="45" spans="1:24" hidden="1">
      <c r="A45" t="s">
        <v>213</v>
      </c>
      <c r="B45" t="s">
        <v>214</v>
      </c>
      <c r="C45" t="s">
        <v>272</v>
      </c>
      <c r="D45" t="s">
        <v>273</v>
      </c>
      <c r="E45" t="s">
        <v>273</v>
      </c>
      <c r="F45" t="s">
        <v>217</v>
      </c>
      <c r="G45" t="s">
        <v>218</v>
      </c>
      <c r="H45" t="s">
        <v>219</v>
      </c>
      <c r="I45" t="s">
        <v>220</v>
      </c>
      <c r="J45">
        <v>10</v>
      </c>
      <c r="K45">
        <v>40</v>
      </c>
      <c r="L45">
        <v>100</v>
      </c>
      <c r="M45">
        <v>70</v>
      </c>
      <c r="N45" t="s">
        <v>221</v>
      </c>
      <c r="O45">
        <v>3400.2</v>
      </c>
      <c r="P45" s="28">
        <f>O45*J45</f>
        <v>34002</v>
      </c>
      <c r="R45">
        <v>50.98</v>
      </c>
      <c r="S45">
        <v>90</v>
      </c>
      <c r="T45" t="s">
        <v>217</v>
      </c>
      <c r="U45" t="s">
        <v>219</v>
      </c>
      <c r="V45" t="s">
        <v>273</v>
      </c>
      <c r="W45" t="s">
        <v>273</v>
      </c>
      <c r="X45" t="s">
        <v>272</v>
      </c>
    </row>
    <row r="46" spans="1:24">
      <c r="A46" t="s">
        <v>213</v>
      </c>
      <c r="B46" t="s">
        <v>214</v>
      </c>
      <c r="C46" t="s">
        <v>272</v>
      </c>
      <c r="D46" t="s">
        <v>273</v>
      </c>
      <c r="E46" t="s">
        <v>273</v>
      </c>
      <c r="F46" t="s">
        <v>217</v>
      </c>
      <c r="G46" t="s">
        <v>218</v>
      </c>
      <c r="H46" t="s">
        <v>224</v>
      </c>
      <c r="I46" t="s">
        <v>220</v>
      </c>
      <c r="J46">
        <v>10</v>
      </c>
      <c r="K46">
        <v>100</v>
      </c>
      <c r="L46">
        <v>100</v>
      </c>
      <c r="M46">
        <v>1</v>
      </c>
      <c r="N46" t="s">
        <v>225</v>
      </c>
      <c r="O46">
        <v>1415</v>
      </c>
      <c r="P46"/>
      <c r="Q46">
        <f>O46*J46</f>
        <v>14150</v>
      </c>
      <c r="R46">
        <v>0</v>
      </c>
      <c r="T46" t="s">
        <v>217</v>
      </c>
      <c r="U46" t="s">
        <v>224</v>
      </c>
      <c r="V46" t="s">
        <v>273</v>
      </c>
      <c r="W46" t="s">
        <v>273</v>
      </c>
      <c r="X46" t="s">
        <v>272</v>
      </c>
    </row>
    <row r="47" spans="1:24" hidden="1">
      <c r="A47" t="s">
        <v>213</v>
      </c>
      <c r="B47" t="s">
        <v>214</v>
      </c>
      <c r="C47" t="s">
        <v>274</v>
      </c>
      <c r="D47" t="s">
        <v>275</v>
      </c>
      <c r="E47" t="s">
        <v>275</v>
      </c>
      <c r="F47" t="s">
        <v>217</v>
      </c>
      <c r="G47" t="s">
        <v>218</v>
      </c>
      <c r="H47" t="s">
        <v>219</v>
      </c>
      <c r="I47" t="s">
        <v>220</v>
      </c>
      <c r="J47">
        <v>32</v>
      </c>
      <c r="K47">
        <v>25</v>
      </c>
      <c r="L47">
        <v>93.75</v>
      </c>
      <c r="M47">
        <v>65.63</v>
      </c>
      <c r="N47" t="s">
        <v>221</v>
      </c>
      <c r="O47">
        <v>3563.47</v>
      </c>
      <c r="P47" s="28">
        <f>O47*J47</f>
        <v>114031.03999999999</v>
      </c>
      <c r="R47">
        <v>62.13</v>
      </c>
      <c r="S47">
        <v>90.63</v>
      </c>
      <c r="T47" t="s">
        <v>217</v>
      </c>
      <c r="U47" t="s">
        <v>219</v>
      </c>
      <c r="V47" t="s">
        <v>275</v>
      </c>
      <c r="W47" t="s">
        <v>275</v>
      </c>
      <c r="X47" t="s">
        <v>274</v>
      </c>
    </row>
    <row r="48" spans="1:24">
      <c r="A48" t="s">
        <v>213</v>
      </c>
      <c r="B48" t="s">
        <v>214</v>
      </c>
      <c r="C48" t="s">
        <v>274</v>
      </c>
      <c r="D48" t="s">
        <v>275</v>
      </c>
      <c r="E48" t="s">
        <v>275</v>
      </c>
      <c r="F48" t="s">
        <v>217</v>
      </c>
      <c r="G48" t="s">
        <v>218</v>
      </c>
      <c r="H48" t="s">
        <v>224</v>
      </c>
      <c r="I48" t="s">
        <v>220</v>
      </c>
      <c r="J48">
        <v>30</v>
      </c>
      <c r="K48">
        <v>100</v>
      </c>
      <c r="L48">
        <v>100</v>
      </c>
      <c r="M48">
        <v>1</v>
      </c>
      <c r="N48" t="s">
        <v>225</v>
      </c>
      <c r="O48">
        <v>1365.63</v>
      </c>
      <c r="P48"/>
      <c r="Q48">
        <f>O48*J48</f>
        <v>40968.9</v>
      </c>
      <c r="R48">
        <v>0</v>
      </c>
      <c r="T48" t="s">
        <v>217</v>
      </c>
      <c r="U48" t="s">
        <v>224</v>
      </c>
      <c r="V48" t="s">
        <v>275</v>
      </c>
      <c r="W48" t="s">
        <v>275</v>
      </c>
      <c r="X48" t="s">
        <v>274</v>
      </c>
    </row>
    <row r="49" spans="1:24" hidden="1">
      <c r="A49" t="s">
        <v>213</v>
      </c>
      <c r="B49" t="s">
        <v>214</v>
      </c>
      <c r="C49" t="s">
        <v>276</v>
      </c>
      <c r="D49" t="s">
        <v>277</v>
      </c>
      <c r="E49" t="s">
        <v>277</v>
      </c>
      <c r="F49" t="s">
        <v>217</v>
      </c>
      <c r="G49" t="s">
        <v>218</v>
      </c>
      <c r="H49" t="s">
        <v>219</v>
      </c>
      <c r="I49" t="s">
        <v>220</v>
      </c>
      <c r="J49">
        <v>19</v>
      </c>
      <c r="K49">
        <v>36.840000000000003</v>
      </c>
      <c r="L49">
        <v>100</v>
      </c>
      <c r="M49">
        <v>57.89</v>
      </c>
      <c r="N49" t="s">
        <v>221</v>
      </c>
      <c r="O49">
        <v>2751.47</v>
      </c>
      <c r="P49" s="28">
        <f>O49*J49</f>
        <v>52277.929999999993</v>
      </c>
      <c r="R49">
        <v>60.97</v>
      </c>
      <c r="S49">
        <v>94.74</v>
      </c>
      <c r="T49" t="s">
        <v>217</v>
      </c>
      <c r="U49" t="s">
        <v>219</v>
      </c>
      <c r="V49" t="s">
        <v>277</v>
      </c>
      <c r="W49" t="s">
        <v>277</v>
      </c>
      <c r="X49" t="s">
        <v>276</v>
      </c>
    </row>
    <row r="50" spans="1:24">
      <c r="A50" t="s">
        <v>213</v>
      </c>
      <c r="B50" t="s">
        <v>214</v>
      </c>
      <c r="C50" t="s">
        <v>276</v>
      </c>
      <c r="D50" t="s">
        <v>277</v>
      </c>
      <c r="E50" t="s">
        <v>277</v>
      </c>
      <c r="F50" t="s">
        <v>217</v>
      </c>
      <c r="G50" t="s">
        <v>218</v>
      </c>
      <c r="H50" t="s">
        <v>224</v>
      </c>
      <c r="I50" t="s">
        <v>220</v>
      </c>
      <c r="J50">
        <v>18</v>
      </c>
      <c r="K50">
        <v>100</v>
      </c>
      <c r="L50">
        <v>100</v>
      </c>
      <c r="M50">
        <v>1</v>
      </c>
      <c r="N50" t="s">
        <v>225</v>
      </c>
      <c r="O50">
        <v>1644.89</v>
      </c>
      <c r="P50"/>
      <c r="Q50">
        <f>O50*J50</f>
        <v>29608.02</v>
      </c>
      <c r="R50">
        <v>0</v>
      </c>
      <c r="T50" t="s">
        <v>217</v>
      </c>
      <c r="U50" t="s">
        <v>224</v>
      </c>
      <c r="V50" t="s">
        <v>277</v>
      </c>
      <c r="W50" t="s">
        <v>277</v>
      </c>
      <c r="X50" t="s">
        <v>276</v>
      </c>
    </row>
    <row r="51" spans="1:24" hidden="1">
      <c r="A51" t="s">
        <v>213</v>
      </c>
      <c r="B51" t="s">
        <v>214</v>
      </c>
      <c r="C51" t="s">
        <v>278</v>
      </c>
      <c r="D51" t="s">
        <v>279</v>
      </c>
      <c r="E51" t="s">
        <v>279</v>
      </c>
      <c r="F51" t="s">
        <v>217</v>
      </c>
      <c r="G51" t="s">
        <v>218</v>
      </c>
      <c r="H51" t="s">
        <v>219</v>
      </c>
      <c r="I51" t="s">
        <v>220</v>
      </c>
      <c r="J51">
        <v>12</v>
      </c>
      <c r="K51">
        <v>16.670000000000002</v>
      </c>
      <c r="L51">
        <v>100</v>
      </c>
      <c r="M51">
        <v>91.67</v>
      </c>
      <c r="N51" t="s">
        <v>221</v>
      </c>
      <c r="O51">
        <v>6959.58</v>
      </c>
      <c r="P51" s="28">
        <f>O51*J51</f>
        <v>83514.959999999992</v>
      </c>
      <c r="R51">
        <v>60.62</v>
      </c>
      <c r="S51">
        <v>100</v>
      </c>
      <c r="T51" t="s">
        <v>217</v>
      </c>
      <c r="U51" t="s">
        <v>219</v>
      </c>
      <c r="V51" t="s">
        <v>279</v>
      </c>
      <c r="W51" t="s">
        <v>279</v>
      </c>
      <c r="X51" t="s">
        <v>278</v>
      </c>
    </row>
    <row r="52" spans="1:24">
      <c r="A52" t="s">
        <v>213</v>
      </c>
      <c r="B52" t="s">
        <v>214</v>
      </c>
      <c r="C52" t="s">
        <v>278</v>
      </c>
      <c r="D52" t="s">
        <v>279</v>
      </c>
      <c r="E52" t="s">
        <v>279</v>
      </c>
      <c r="F52" t="s">
        <v>217</v>
      </c>
      <c r="G52" t="s">
        <v>218</v>
      </c>
      <c r="H52" t="s">
        <v>224</v>
      </c>
      <c r="I52" t="s">
        <v>220</v>
      </c>
      <c r="J52">
        <v>12</v>
      </c>
      <c r="K52">
        <v>100</v>
      </c>
      <c r="L52">
        <v>100</v>
      </c>
      <c r="M52">
        <v>1</v>
      </c>
      <c r="N52" t="s">
        <v>225</v>
      </c>
      <c r="O52">
        <v>1652.08</v>
      </c>
      <c r="P52"/>
      <c r="Q52">
        <f>O52*J52</f>
        <v>19824.96</v>
      </c>
      <c r="R52">
        <v>0</v>
      </c>
      <c r="T52" t="s">
        <v>217</v>
      </c>
      <c r="U52" t="s">
        <v>224</v>
      </c>
      <c r="V52" t="s">
        <v>279</v>
      </c>
      <c r="W52" t="s">
        <v>279</v>
      </c>
      <c r="X52" t="s">
        <v>278</v>
      </c>
    </row>
    <row r="53" spans="1:24" hidden="1">
      <c r="A53" t="s">
        <v>213</v>
      </c>
      <c r="B53" t="s">
        <v>214</v>
      </c>
      <c r="C53" t="s">
        <v>280</v>
      </c>
      <c r="D53" t="s">
        <v>281</v>
      </c>
      <c r="E53" t="s">
        <v>282</v>
      </c>
      <c r="F53" t="s">
        <v>217</v>
      </c>
      <c r="G53" t="s">
        <v>218</v>
      </c>
      <c r="H53" t="s">
        <v>219</v>
      </c>
      <c r="I53" t="s">
        <v>220</v>
      </c>
      <c r="J53">
        <v>21</v>
      </c>
      <c r="K53">
        <v>37.5</v>
      </c>
      <c r="L53">
        <v>100</v>
      </c>
      <c r="M53">
        <v>87.5</v>
      </c>
      <c r="N53" t="s">
        <v>221</v>
      </c>
      <c r="O53">
        <v>4136.88</v>
      </c>
      <c r="P53" s="28">
        <f>O53*J53</f>
        <v>86874.48</v>
      </c>
      <c r="R53">
        <v>58.59</v>
      </c>
      <c r="S53">
        <v>100</v>
      </c>
      <c r="T53" t="s">
        <v>217</v>
      </c>
      <c r="U53" t="s">
        <v>219</v>
      </c>
      <c r="V53" t="s">
        <v>281</v>
      </c>
      <c r="W53" t="s">
        <v>282</v>
      </c>
      <c r="X53" t="s">
        <v>280</v>
      </c>
    </row>
    <row r="54" spans="1:24">
      <c r="A54" t="s">
        <v>213</v>
      </c>
      <c r="B54" t="s">
        <v>214</v>
      </c>
      <c r="C54" t="s">
        <v>280</v>
      </c>
      <c r="D54" t="s">
        <v>281</v>
      </c>
      <c r="E54" t="s">
        <v>282</v>
      </c>
      <c r="F54" t="s">
        <v>217</v>
      </c>
      <c r="G54" t="s">
        <v>218</v>
      </c>
      <c r="H54" t="s">
        <v>224</v>
      </c>
      <c r="I54" t="s">
        <v>220</v>
      </c>
      <c r="J54">
        <v>21</v>
      </c>
      <c r="K54">
        <v>100</v>
      </c>
      <c r="L54">
        <v>100</v>
      </c>
      <c r="M54">
        <v>1</v>
      </c>
      <c r="N54" t="s">
        <v>225</v>
      </c>
      <c r="O54">
        <v>2578.38</v>
      </c>
      <c r="P54"/>
      <c r="Q54">
        <f>O54*J54</f>
        <v>54145.98</v>
      </c>
      <c r="R54">
        <v>0</v>
      </c>
      <c r="T54" t="s">
        <v>217</v>
      </c>
      <c r="U54" t="s">
        <v>224</v>
      </c>
      <c r="V54" t="s">
        <v>281</v>
      </c>
      <c r="W54" t="s">
        <v>282</v>
      </c>
      <c r="X54" t="s">
        <v>280</v>
      </c>
    </row>
    <row r="55" spans="1:24" hidden="1">
      <c r="A55" t="s">
        <v>213</v>
      </c>
      <c r="B55" t="s">
        <v>214</v>
      </c>
      <c r="C55" t="s">
        <v>283</v>
      </c>
      <c r="D55" t="s">
        <v>284</v>
      </c>
      <c r="E55" t="s">
        <v>284</v>
      </c>
      <c r="F55" t="s">
        <v>217</v>
      </c>
      <c r="G55" t="s">
        <v>218</v>
      </c>
      <c r="H55" t="s">
        <v>219</v>
      </c>
      <c r="I55" t="s">
        <v>220</v>
      </c>
      <c r="J55">
        <v>11</v>
      </c>
      <c r="K55">
        <v>9.09</v>
      </c>
      <c r="L55">
        <v>100</v>
      </c>
      <c r="M55">
        <v>90.91</v>
      </c>
      <c r="N55" t="s">
        <v>221</v>
      </c>
      <c r="O55">
        <v>5064.82</v>
      </c>
      <c r="P55" s="28">
        <f>O55*J55</f>
        <v>55713.02</v>
      </c>
      <c r="R55">
        <v>60.8</v>
      </c>
      <c r="S55">
        <v>90.91</v>
      </c>
      <c r="T55" t="s">
        <v>217</v>
      </c>
      <c r="U55" t="s">
        <v>219</v>
      </c>
      <c r="V55" t="s">
        <v>284</v>
      </c>
      <c r="W55" t="s">
        <v>284</v>
      </c>
      <c r="X55" t="s">
        <v>283</v>
      </c>
    </row>
    <row r="56" spans="1:24">
      <c r="A56" t="s">
        <v>213</v>
      </c>
      <c r="B56" t="s">
        <v>214</v>
      </c>
      <c r="C56" t="s">
        <v>283</v>
      </c>
      <c r="D56" t="s">
        <v>284</v>
      </c>
      <c r="E56" t="s">
        <v>284</v>
      </c>
      <c r="F56" t="s">
        <v>217</v>
      </c>
      <c r="G56" t="s">
        <v>218</v>
      </c>
      <c r="H56" t="s">
        <v>224</v>
      </c>
      <c r="I56" t="s">
        <v>220</v>
      </c>
      <c r="J56">
        <v>11</v>
      </c>
      <c r="K56">
        <v>100</v>
      </c>
      <c r="L56">
        <v>100</v>
      </c>
      <c r="M56">
        <v>1</v>
      </c>
      <c r="N56" t="s">
        <v>225</v>
      </c>
      <c r="O56">
        <v>1815.73</v>
      </c>
      <c r="P56"/>
      <c r="Q56">
        <f>O56*J56</f>
        <v>19973.03</v>
      </c>
      <c r="R56">
        <v>0</v>
      </c>
      <c r="T56" t="s">
        <v>217</v>
      </c>
      <c r="U56" t="s">
        <v>224</v>
      </c>
      <c r="V56" t="s">
        <v>284</v>
      </c>
      <c r="W56" t="s">
        <v>284</v>
      </c>
      <c r="X56" t="s">
        <v>283</v>
      </c>
    </row>
    <row r="57" spans="1:24" hidden="1">
      <c r="A57" t="s">
        <v>213</v>
      </c>
      <c r="B57" t="s">
        <v>214</v>
      </c>
      <c r="C57" t="s">
        <v>285</v>
      </c>
      <c r="D57" t="s">
        <v>286</v>
      </c>
      <c r="E57" t="s">
        <v>286</v>
      </c>
      <c r="F57" t="s">
        <v>217</v>
      </c>
      <c r="G57" t="s">
        <v>218</v>
      </c>
      <c r="H57" t="s">
        <v>219</v>
      </c>
      <c r="I57" t="s">
        <v>220</v>
      </c>
      <c r="J57">
        <v>31</v>
      </c>
      <c r="K57">
        <v>25.81</v>
      </c>
      <c r="L57">
        <v>100</v>
      </c>
      <c r="M57">
        <v>61.29</v>
      </c>
      <c r="N57" t="s">
        <v>264</v>
      </c>
      <c r="O57">
        <v>1828.61</v>
      </c>
      <c r="P57" s="28">
        <f>O57*J57</f>
        <v>56686.909999999996</v>
      </c>
      <c r="R57">
        <v>47.62</v>
      </c>
      <c r="S57">
        <v>83.87</v>
      </c>
      <c r="T57" t="s">
        <v>217</v>
      </c>
      <c r="U57" t="s">
        <v>219</v>
      </c>
      <c r="V57" t="s">
        <v>286</v>
      </c>
      <c r="W57" t="s">
        <v>286</v>
      </c>
      <c r="X57" t="s">
        <v>285</v>
      </c>
    </row>
    <row r="58" spans="1:24">
      <c r="A58" t="s">
        <v>213</v>
      </c>
      <c r="B58" t="s">
        <v>214</v>
      </c>
      <c r="C58" t="s">
        <v>285</v>
      </c>
      <c r="D58" t="s">
        <v>286</v>
      </c>
      <c r="E58" t="s">
        <v>286</v>
      </c>
      <c r="F58" t="s">
        <v>217</v>
      </c>
      <c r="G58" t="s">
        <v>218</v>
      </c>
      <c r="H58" t="s">
        <v>224</v>
      </c>
      <c r="I58" t="s">
        <v>220</v>
      </c>
      <c r="J58">
        <v>30</v>
      </c>
      <c r="K58">
        <v>100</v>
      </c>
      <c r="L58">
        <v>100</v>
      </c>
      <c r="M58">
        <v>1</v>
      </c>
      <c r="N58" t="s">
        <v>225</v>
      </c>
      <c r="O58">
        <v>1199.27</v>
      </c>
      <c r="P58"/>
      <c r="Q58">
        <f>O58*J58</f>
        <v>35978.1</v>
      </c>
      <c r="R58">
        <v>0</v>
      </c>
      <c r="T58" t="s">
        <v>217</v>
      </c>
      <c r="U58" t="s">
        <v>224</v>
      </c>
      <c r="V58" t="s">
        <v>286</v>
      </c>
      <c r="W58" t="s">
        <v>286</v>
      </c>
      <c r="X58" t="s">
        <v>285</v>
      </c>
    </row>
    <row r="59" spans="1:24" hidden="1">
      <c r="A59" t="s">
        <v>213</v>
      </c>
      <c r="B59" t="s">
        <v>214</v>
      </c>
      <c r="C59" t="s">
        <v>287</v>
      </c>
      <c r="D59" t="s">
        <v>288</v>
      </c>
      <c r="E59" t="s">
        <v>288</v>
      </c>
      <c r="F59" t="s">
        <v>217</v>
      </c>
      <c r="G59" t="s">
        <v>218</v>
      </c>
      <c r="H59" t="s">
        <v>219</v>
      </c>
      <c r="I59" t="s">
        <v>220</v>
      </c>
      <c r="J59">
        <v>26</v>
      </c>
      <c r="K59">
        <v>26.92</v>
      </c>
      <c r="L59">
        <v>100</v>
      </c>
      <c r="M59">
        <v>50</v>
      </c>
      <c r="N59" t="s">
        <v>264</v>
      </c>
      <c r="O59">
        <v>1494.5</v>
      </c>
      <c r="P59" s="28">
        <f>O59*J59</f>
        <v>38857</v>
      </c>
      <c r="R59">
        <v>45.55</v>
      </c>
      <c r="S59">
        <v>76.92</v>
      </c>
      <c r="T59" t="s">
        <v>217</v>
      </c>
      <c r="U59" t="s">
        <v>219</v>
      </c>
      <c r="V59" t="s">
        <v>288</v>
      </c>
      <c r="W59" t="s">
        <v>288</v>
      </c>
      <c r="X59" t="s">
        <v>287</v>
      </c>
    </row>
    <row r="60" spans="1:24">
      <c r="A60" t="s">
        <v>213</v>
      </c>
      <c r="B60" t="s">
        <v>214</v>
      </c>
      <c r="C60" t="s">
        <v>287</v>
      </c>
      <c r="D60" t="s">
        <v>288</v>
      </c>
      <c r="E60" t="s">
        <v>288</v>
      </c>
      <c r="F60" t="s">
        <v>217</v>
      </c>
      <c r="G60" t="s">
        <v>218</v>
      </c>
      <c r="H60" t="s">
        <v>224</v>
      </c>
      <c r="I60" t="s">
        <v>220</v>
      </c>
      <c r="J60">
        <v>26</v>
      </c>
      <c r="K60">
        <v>100</v>
      </c>
      <c r="L60">
        <v>100</v>
      </c>
      <c r="M60">
        <v>1</v>
      </c>
      <c r="N60" t="s">
        <v>225</v>
      </c>
      <c r="O60">
        <v>992.85</v>
      </c>
      <c r="P60"/>
      <c r="Q60">
        <f>O60*J60</f>
        <v>25814.100000000002</v>
      </c>
      <c r="R60">
        <v>0</v>
      </c>
      <c r="T60" t="s">
        <v>217</v>
      </c>
      <c r="U60" t="s">
        <v>224</v>
      </c>
      <c r="V60" t="s">
        <v>288</v>
      </c>
      <c r="W60" t="s">
        <v>288</v>
      </c>
      <c r="X60" t="s">
        <v>287</v>
      </c>
    </row>
    <row r="61" spans="1:24" hidden="1">
      <c r="A61" t="s">
        <v>213</v>
      </c>
      <c r="B61" t="s">
        <v>214</v>
      </c>
      <c r="C61" t="s">
        <v>289</v>
      </c>
      <c r="D61" t="s">
        <v>290</v>
      </c>
      <c r="E61" t="s">
        <v>290</v>
      </c>
      <c r="F61" t="s">
        <v>217</v>
      </c>
      <c r="G61" t="s">
        <v>218</v>
      </c>
      <c r="H61" t="s">
        <v>219</v>
      </c>
      <c r="I61" t="s">
        <v>220</v>
      </c>
      <c r="J61">
        <v>20</v>
      </c>
      <c r="K61">
        <v>35</v>
      </c>
      <c r="L61">
        <v>100</v>
      </c>
      <c r="M61">
        <v>35</v>
      </c>
      <c r="N61" t="s">
        <v>264</v>
      </c>
      <c r="O61">
        <v>958.15</v>
      </c>
      <c r="P61" s="28">
        <f>O61*J61</f>
        <v>19163</v>
      </c>
      <c r="R61">
        <v>48.82</v>
      </c>
      <c r="S61">
        <v>95</v>
      </c>
      <c r="T61" t="s">
        <v>217</v>
      </c>
      <c r="U61" t="s">
        <v>219</v>
      </c>
      <c r="V61" t="s">
        <v>290</v>
      </c>
      <c r="W61" t="s">
        <v>290</v>
      </c>
      <c r="X61" t="s">
        <v>289</v>
      </c>
    </row>
    <row r="62" spans="1:24">
      <c r="A62" t="s">
        <v>213</v>
      </c>
      <c r="B62" t="s">
        <v>214</v>
      </c>
      <c r="C62" t="s">
        <v>289</v>
      </c>
      <c r="D62" t="s">
        <v>290</v>
      </c>
      <c r="E62" t="s">
        <v>290</v>
      </c>
      <c r="F62" t="s">
        <v>217</v>
      </c>
      <c r="G62" t="s">
        <v>218</v>
      </c>
      <c r="H62" t="s">
        <v>224</v>
      </c>
      <c r="I62" t="s">
        <v>220</v>
      </c>
      <c r="J62">
        <v>20</v>
      </c>
      <c r="K62">
        <v>100</v>
      </c>
      <c r="L62">
        <v>100</v>
      </c>
      <c r="M62">
        <v>1</v>
      </c>
      <c r="N62" t="s">
        <v>225</v>
      </c>
      <c r="O62">
        <v>1118.8499999999999</v>
      </c>
      <c r="P62"/>
      <c r="Q62">
        <f>O62*J62</f>
        <v>22377</v>
      </c>
      <c r="R62">
        <v>0</v>
      </c>
      <c r="T62" t="s">
        <v>217</v>
      </c>
      <c r="U62" t="s">
        <v>224</v>
      </c>
      <c r="V62" t="s">
        <v>290</v>
      </c>
      <c r="W62" t="s">
        <v>290</v>
      </c>
      <c r="X62" t="s">
        <v>289</v>
      </c>
    </row>
    <row r="63" spans="1:24" hidden="1">
      <c r="A63" t="s">
        <v>213</v>
      </c>
      <c r="B63" t="s">
        <v>214</v>
      </c>
      <c r="C63" t="s">
        <v>291</v>
      </c>
      <c r="D63" t="s">
        <v>292</v>
      </c>
      <c r="E63" t="s">
        <v>292</v>
      </c>
      <c r="F63" t="s">
        <v>217</v>
      </c>
      <c r="G63" t="s">
        <v>218</v>
      </c>
      <c r="H63" t="s">
        <v>219</v>
      </c>
      <c r="I63" t="s">
        <v>220</v>
      </c>
      <c r="J63">
        <v>10</v>
      </c>
      <c r="K63">
        <v>20</v>
      </c>
      <c r="L63">
        <v>100</v>
      </c>
      <c r="M63">
        <v>60</v>
      </c>
      <c r="N63" t="s">
        <v>252</v>
      </c>
      <c r="O63">
        <v>2022.8</v>
      </c>
      <c r="P63" s="28">
        <f>O63*J63</f>
        <v>20228</v>
      </c>
      <c r="R63">
        <v>49.45</v>
      </c>
      <c r="S63">
        <v>90</v>
      </c>
      <c r="T63" t="s">
        <v>217</v>
      </c>
      <c r="U63" t="s">
        <v>219</v>
      </c>
      <c r="V63" t="s">
        <v>292</v>
      </c>
      <c r="W63" t="s">
        <v>292</v>
      </c>
      <c r="X63" t="s">
        <v>291</v>
      </c>
    </row>
    <row r="64" spans="1:24">
      <c r="A64" t="s">
        <v>213</v>
      </c>
      <c r="B64" t="s">
        <v>214</v>
      </c>
      <c r="C64" t="s">
        <v>291</v>
      </c>
      <c r="D64" t="s">
        <v>292</v>
      </c>
      <c r="E64" t="s">
        <v>292</v>
      </c>
      <c r="F64" t="s">
        <v>217</v>
      </c>
      <c r="G64" t="s">
        <v>218</v>
      </c>
      <c r="H64" t="s">
        <v>224</v>
      </c>
      <c r="I64" t="s">
        <v>220</v>
      </c>
      <c r="J64">
        <v>10</v>
      </c>
      <c r="K64">
        <v>100</v>
      </c>
      <c r="L64">
        <v>100</v>
      </c>
      <c r="M64">
        <v>1</v>
      </c>
      <c r="N64" t="s">
        <v>225</v>
      </c>
      <c r="O64">
        <v>1041.7</v>
      </c>
      <c r="P64"/>
      <c r="Q64">
        <f>O64*J64</f>
        <v>10417</v>
      </c>
      <c r="R64">
        <v>0</v>
      </c>
      <c r="T64" t="s">
        <v>217</v>
      </c>
      <c r="U64" t="s">
        <v>224</v>
      </c>
      <c r="V64" t="s">
        <v>292</v>
      </c>
      <c r="W64" t="s">
        <v>292</v>
      </c>
      <c r="X64" t="s">
        <v>291</v>
      </c>
    </row>
    <row r="65" spans="1:24" hidden="1">
      <c r="A65" t="s">
        <v>213</v>
      </c>
      <c r="B65" t="s">
        <v>214</v>
      </c>
      <c r="C65" t="s">
        <v>293</v>
      </c>
      <c r="D65" t="s">
        <v>294</v>
      </c>
      <c r="E65" t="s">
        <v>294</v>
      </c>
      <c r="F65" t="s">
        <v>217</v>
      </c>
      <c r="G65" t="s">
        <v>218</v>
      </c>
      <c r="H65" t="s">
        <v>219</v>
      </c>
      <c r="I65" t="s">
        <v>220</v>
      </c>
      <c r="J65">
        <v>23</v>
      </c>
      <c r="K65">
        <v>34.78</v>
      </c>
      <c r="L65">
        <v>100</v>
      </c>
      <c r="M65">
        <v>56.52</v>
      </c>
      <c r="N65" t="s">
        <v>252</v>
      </c>
      <c r="O65">
        <v>3002.13</v>
      </c>
      <c r="P65" s="28">
        <f>O65*J65</f>
        <v>69048.990000000005</v>
      </c>
      <c r="R65">
        <v>56.31</v>
      </c>
      <c r="S65">
        <v>100</v>
      </c>
      <c r="T65" t="s">
        <v>217</v>
      </c>
      <c r="U65" t="s">
        <v>219</v>
      </c>
      <c r="V65" t="s">
        <v>294</v>
      </c>
      <c r="W65" t="s">
        <v>294</v>
      </c>
      <c r="X65" t="s">
        <v>293</v>
      </c>
    </row>
    <row r="66" spans="1:24">
      <c r="A66" t="s">
        <v>213</v>
      </c>
      <c r="B66" t="s">
        <v>214</v>
      </c>
      <c r="C66" t="s">
        <v>293</v>
      </c>
      <c r="D66" t="s">
        <v>294</v>
      </c>
      <c r="E66" t="s">
        <v>294</v>
      </c>
      <c r="F66" t="s">
        <v>217</v>
      </c>
      <c r="G66" t="s">
        <v>218</v>
      </c>
      <c r="H66" t="s">
        <v>224</v>
      </c>
      <c r="I66" t="s">
        <v>220</v>
      </c>
      <c r="J66">
        <v>23</v>
      </c>
      <c r="K66">
        <v>100</v>
      </c>
      <c r="L66">
        <v>100</v>
      </c>
      <c r="M66">
        <v>0.83</v>
      </c>
      <c r="N66" t="s">
        <v>225</v>
      </c>
      <c r="O66">
        <v>1482.13</v>
      </c>
      <c r="P66"/>
      <c r="Q66">
        <f>O66*J66</f>
        <v>34088.990000000005</v>
      </c>
      <c r="R66">
        <v>0</v>
      </c>
      <c r="T66" t="s">
        <v>217</v>
      </c>
      <c r="U66" t="s">
        <v>224</v>
      </c>
      <c r="V66" t="s">
        <v>294</v>
      </c>
      <c r="W66" t="s">
        <v>294</v>
      </c>
      <c r="X66" t="s">
        <v>293</v>
      </c>
    </row>
    <row r="67" spans="1:24" hidden="1">
      <c r="A67" t="s">
        <v>213</v>
      </c>
      <c r="B67" t="s">
        <v>214</v>
      </c>
      <c r="C67" t="s">
        <v>295</v>
      </c>
      <c r="D67" t="s">
        <v>296</v>
      </c>
      <c r="E67" t="s">
        <v>296</v>
      </c>
      <c r="F67" t="s">
        <v>217</v>
      </c>
      <c r="G67" t="s">
        <v>218</v>
      </c>
      <c r="H67" t="s">
        <v>219</v>
      </c>
      <c r="I67" t="s">
        <v>220</v>
      </c>
      <c r="J67">
        <v>38</v>
      </c>
      <c r="K67">
        <v>15.79</v>
      </c>
      <c r="L67">
        <v>100</v>
      </c>
      <c r="M67">
        <v>78.95</v>
      </c>
      <c r="N67" t="s">
        <v>221</v>
      </c>
      <c r="O67">
        <v>4526.47</v>
      </c>
      <c r="P67" s="28">
        <f>O67*J67</f>
        <v>172005.86000000002</v>
      </c>
      <c r="R67">
        <v>59.79</v>
      </c>
      <c r="S67">
        <v>100</v>
      </c>
      <c r="T67" t="s">
        <v>217</v>
      </c>
      <c r="U67" t="s">
        <v>219</v>
      </c>
      <c r="V67" t="s">
        <v>296</v>
      </c>
      <c r="W67" t="s">
        <v>296</v>
      </c>
      <c r="X67" t="s">
        <v>295</v>
      </c>
    </row>
    <row r="68" spans="1:24">
      <c r="A68" t="s">
        <v>213</v>
      </c>
      <c r="B68" t="s">
        <v>214</v>
      </c>
      <c r="C68" t="s">
        <v>295</v>
      </c>
      <c r="D68" t="s">
        <v>296</v>
      </c>
      <c r="E68" t="s">
        <v>296</v>
      </c>
      <c r="F68" t="s">
        <v>217</v>
      </c>
      <c r="G68" t="s">
        <v>218</v>
      </c>
      <c r="H68" t="s">
        <v>224</v>
      </c>
      <c r="I68" t="s">
        <v>220</v>
      </c>
      <c r="J68">
        <v>35</v>
      </c>
      <c r="K68">
        <v>100</v>
      </c>
      <c r="L68">
        <v>100</v>
      </c>
      <c r="M68">
        <v>0.91</v>
      </c>
      <c r="N68" t="s">
        <v>225</v>
      </c>
      <c r="O68">
        <v>1639</v>
      </c>
      <c r="P68"/>
      <c r="Q68">
        <f>O68*J68</f>
        <v>57365</v>
      </c>
      <c r="R68">
        <v>0</v>
      </c>
      <c r="T68" t="s">
        <v>217</v>
      </c>
      <c r="U68" t="s">
        <v>224</v>
      </c>
      <c r="V68" t="s">
        <v>296</v>
      </c>
      <c r="W68" t="s">
        <v>296</v>
      </c>
      <c r="X68" t="s">
        <v>295</v>
      </c>
    </row>
    <row r="69" spans="1:24" hidden="1">
      <c r="A69" t="s">
        <v>213</v>
      </c>
      <c r="B69" t="s">
        <v>214</v>
      </c>
      <c r="C69" t="s">
        <v>297</v>
      </c>
      <c r="D69" t="s">
        <v>298</v>
      </c>
      <c r="E69" t="s">
        <v>298</v>
      </c>
      <c r="F69" t="s">
        <v>217</v>
      </c>
      <c r="G69" t="s">
        <v>218</v>
      </c>
      <c r="H69" t="s">
        <v>219</v>
      </c>
      <c r="I69" t="s">
        <v>220</v>
      </c>
      <c r="J69">
        <v>14</v>
      </c>
      <c r="K69">
        <v>35.71</v>
      </c>
      <c r="L69">
        <v>100</v>
      </c>
      <c r="M69">
        <v>85.71</v>
      </c>
      <c r="N69" t="s">
        <v>252</v>
      </c>
      <c r="O69">
        <v>1764.71</v>
      </c>
      <c r="P69" s="28">
        <f>O69*J69</f>
        <v>24705.940000000002</v>
      </c>
      <c r="R69">
        <v>50.96</v>
      </c>
      <c r="S69">
        <v>92.86</v>
      </c>
      <c r="T69" t="s">
        <v>217</v>
      </c>
      <c r="U69" t="s">
        <v>219</v>
      </c>
      <c r="V69" t="s">
        <v>298</v>
      </c>
      <c r="W69" t="s">
        <v>298</v>
      </c>
      <c r="X69" t="s">
        <v>297</v>
      </c>
    </row>
    <row r="70" spans="1:24">
      <c r="A70" t="s">
        <v>213</v>
      </c>
      <c r="B70" t="s">
        <v>214</v>
      </c>
      <c r="C70" t="s">
        <v>297</v>
      </c>
      <c r="D70" t="s">
        <v>298</v>
      </c>
      <c r="E70" t="s">
        <v>298</v>
      </c>
      <c r="F70" t="s">
        <v>217</v>
      </c>
      <c r="G70" t="s">
        <v>218</v>
      </c>
      <c r="H70" t="s">
        <v>224</v>
      </c>
      <c r="I70" t="s">
        <v>220</v>
      </c>
      <c r="J70">
        <v>14</v>
      </c>
      <c r="K70">
        <v>100</v>
      </c>
      <c r="L70">
        <v>100</v>
      </c>
      <c r="M70">
        <v>1</v>
      </c>
      <c r="N70" t="s">
        <v>225</v>
      </c>
      <c r="O70">
        <v>1046.6400000000001</v>
      </c>
      <c r="P70"/>
      <c r="Q70">
        <f>O70*J70</f>
        <v>14652.960000000001</v>
      </c>
      <c r="R70">
        <v>0</v>
      </c>
      <c r="T70" t="s">
        <v>217</v>
      </c>
      <c r="U70" t="s">
        <v>224</v>
      </c>
      <c r="V70" t="s">
        <v>298</v>
      </c>
      <c r="W70" t="s">
        <v>298</v>
      </c>
      <c r="X70" t="s">
        <v>297</v>
      </c>
    </row>
    <row r="71" spans="1:24" hidden="1">
      <c r="A71" t="s">
        <v>213</v>
      </c>
      <c r="B71" t="s">
        <v>214</v>
      </c>
      <c r="C71" t="s">
        <v>299</v>
      </c>
      <c r="D71" t="s">
        <v>300</v>
      </c>
      <c r="E71" t="s">
        <v>300</v>
      </c>
      <c r="F71" t="s">
        <v>217</v>
      </c>
      <c r="G71" t="s">
        <v>218</v>
      </c>
      <c r="H71" t="s">
        <v>219</v>
      </c>
      <c r="I71" t="s">
        <v>220</v>
      </c>
      <c r="J71">
        <v>24</v>
      </c>
      <c r="K71">
        <v>25</v>
      </c>
      <c r="L71">
        <v>100</v>
      </c>
      <c r="M71">
        <v>41.67</v>
      </c>
      <c r="N71" t="s">
        <v>221</v>
      </c>
      <c r="O71">
        <v>2204.92</v>
      </c>
      <c r="P71" s="28">
        <f>O71*J71</f>
        <v>52918.080000000002</v>
      </c>
      <c r="R71">
        <v>62.87</v>
      </c>
      <c r="S71">
        <v>100</v>
      </c>
      <c r="T71" t="s">
        <v>217</v>
      </c>
      <c r="U71" t="s">
        <v>219</v>
      </c>
      <c r="V71" t="s">
        <v>300</v>
      </c>
      <c r="W71" t="s">
        <v>300</v>
      </c>
      <c r="X71" t="s">
        <v>299</v>
      </c>
    </row>
    <row r="72" spans="1:24">
      <c r="A72" t="s">
        <v>213</v>
      </c>
      <c r="B72" t="s">
        <v>214</v>
      </c>
      <c r="C72" t="s">
        <v>299</v>
      </c>
      <c r="D72" t="s">
        <v>300</v>
      </c>
      <c r="E72" t="s">
        <v>300</v>
      </c>
      <c r="F72" t="s">
        <v>217</v>
      </c>
      <c r="G72" t="s">
        <v>218</v>
      </c>
      <c r="H72" t="s">
        <v>224</v>
      </c>
      <c r="I72" t="s">
        <v>220</v>
      </c>
      <c r="J72">
        <v>24</v>
      </c>
      <c r="K72">
        <v>100</v>
      </c>
      <c r="L72">
        <v>100</v>
      </c>
      <c r="M72">
        <v>1</v>
      </c>
      <c r="N72" t="s">
        <v>225</v>
      </c>
      <c r="O72">
        <v>1356.5</v>
      </c>
      <c r="P72"/>
      <c r="Q72">
        <f>O72*J72</f>
        <v>32556</v>
      </c>
      <c r="R72">
        <v>0</v>
      </c>
      <c r="T72" t="s">
        <v>217</v>
      </c>
      <c r="U72" t="s">
        <v>224</v>
      </c>
      <c r="V72" t="s">
        <v>300</v>
      </c>
      <c r="W72" t="s">
        <v>300</v>
      </c>
      <c r="X72" t="s">
        <v>299</v>
      </c>
    </row>
    <row r="73" spans="1:24" hidden="1">
      <c r="A73" t="s">
        <v>213</v>
      </c>
      <c r="B73" t="s">
        <v>214</v>
      </c>
      <c r="C73" t="s">
        <v>301</v>
      </c>
      <c r="D73" t="s">
        <v>302</v>
      </c>
      <c r="E73" t="s">
        <v>302</v>
      </c>
      <c r="F73" t="s">
        <v>217</v>
      </c>
      <c r="G73" t="s">
        <v>218</v>
      </c>
      <c r="H73" t="s">
        <v>219</v>
      </c>
      <c r="I73" t="s">
        <v>220</v>
      </c>
      <c r="J73">
        <v>24</v>
      </c>
      <c r="K73">
        <v>33.33</v>
      </c>
      <c r="L73">
        <v>100</v>
      </c>
      <c r="M73">
        <v>45.83</v>
      </c>
      <c r="N73" t="s">
        <v>221</v>
      </c>
      <c r="O73">
        <v>2482.33</v>
      </c>
      <c r="P73" s="28">
        <f>O73*J73</f>
        <v>59575.92</v>
      </c>
      <c r="R73">
        <v>64.03</v>
      </c>
      <c r="S73">
        <v>95.83</v>
      </c>
      <c r="T73" t="s">
        <v>217</v>
      </c>
      <c r="U73" t="s">
        <v>219</v>
      </c>
      <c r="V73" t="s">
        <v>302</v>
      </c>
      <c r="W73" t="s">
        <v>302</v>
      </c>
      <c r="X73" t="s">
        <v>301</v>
      </c>
    </row>
    <row r="74" spans="1:24">
      <c r="A74" t="s">
        <v>213</v>
      </c>
      <c r="B74" t="s">
        <v>214</v>
      </c>
      <c r="C74" t="s">
        <v>301</v>
      </c>
      <c r="D74" t="s">
        <v>302</v>
      </c>
      <c r="E74" t="s">
        <v>302</v>
      </c>
      <c r="F74" t="s">
        <v>217</v>
      </c>
      <c r="G74" t="s">
        <v>218</v>
      </c>
      <c r="H74" t="s">
        <v>224</v>
      </c>
      <c r="I74" t="s">
        <v>220</v>
      </c>
      <c r="J74">
        <v>24</v>
      </c>
      <c r="K74">
        <v>100</v>
      </c>
      <c r="L74">
        <v>100</v>
      </c>
      <c r="M74">
        <v>1</v>
      </c>
      <c r="N74" t="s">
        <v>225</v>
      </c>
      <c r="O74">
        <v>1174.46</v>
      </c>
      <c r="P74"/>
      <c r="Q74">
        <f>O74*J74</f>
        <v>28187.040000000001</v>
      </c>
      <c r="R74">
        <v>0</v>
      </c>
      <c r="T74" t="s">
        <v>217</v>
      </c>
      <c r="U74" t="s">
        <v>224</v>
      </c>
      <c r="V74" t="s">
        <v>302</v>
      </c>
      <c r="W74" t="s">
        <v>302</v>
      </c>
      <c r="X74" t="s">
        <v>301</v>
      </c>
    </row>
    <row r="75" spans="1:24" hidden="1">
      <c r="A75" t="s">
        <v>213</v>
      </c>
      <c r="B75" t="s">
        <v>214</v>
      </c>
      <c r="C75" t="s">
        <v>303</v>
      </c>
      <c r="D75" t="s">
        <v>304</v>
      </c>
      <c r="E75" t="s">
        <v>304</v>
      </c>
      <c r="F75" t="s">
        <v>217</v>
      </c>
      <c r="G75" t="s">
        <v>218</v>
      </c>
      <c r="H75" t="s">
        <v>219</v>
      </c>
      <c r="I75" t="s">
        <v>220</v>
      </c>
      <c r="J75">
        <v>10</v>
      </c>
      <c r="K75">
        <v>50</v>
      </c>
      <c r="L75">
        <v>100</v>
      </c>
      <c r="M75">
        <v>60</v>
      </c>
      <c r="N75" t="s">
        <v>252</v>
      </c>
      <c r="O75">
        <v>1634.7</v>
      </c>
      <c r="P75" s="28">
        <f>O75*J75</f>
        <v>16347</v>
      </c>
      <c r="R75">
        <v>48.96</v>
      </c>
      <c r="S75">
        <v>90</v>
      </c>
      <c r="T75" t="s">
        <v>217</v>
      </c>
      <c r="U75" t="s">
        <v>219</v>
      </c>
      <c r="V75" t="s">
        <v>304</v>
      </c>
      <c r="W75" t="s">
        <v>304</v>
      </c>
      <c r="X75" t="s">
        <v>303</v>
      </c>
    </row>
    <row r="76" spans="1:24">
      <c r="A76" t="s">
        <v>213</v>
      </c>
      <c r="B76" t="s">
        <v>214</v>
      </c>
      <c r="C76" t="s">
        <v>303</v>
      </c>
      <c r="D76" t="s">
        <v>304</v>
      </c>
      <c r="E76" t="s">
        <v>304</v>
      </c>
      <c r="F76" t="s">
        <v>217</v>
      </c>
      <c r="G76" t="s">
        <v>218</v>
      </c>
      <c r="H76" t="s">
        <v>224</v>
      </c>
      <c r="I76" t="s">
        <v>220</v>
      </c>
      <c r="J76">
        <v>10</v>
      </c>
      <c r="K76">
        <v>100</v>
      </c>
      <c r="L76">
        <v>100</v>
      </c>
      <c r="M76">
        <v>1</v>
      </c>
      <c r="N76" t="s">
        <v>225</v>
      </c>
      <c r="O76">
        <v>1215.5</v>
      </c>
      <c r="P76"/>
      <c r="Q76">
        <f>O76*J76</f>
        <v>12155</v>
      </c>
      <c r="R76">
        <v>0</v>
      </c>
      <c r="T76" t="s">
        <v>217</v>
      </c>
      <c r="U76" t="s">
        <v>224</v>
      </c>
      <c r="V76" t="s">
        <v>304</v>
      </c>
      <c r="W76" t="s">
        <v>304</v>
      </c>
      <c r="X76" t="s">
        <v>303</v>
      </c>
    </row>
    <row r="77" spans="1:24" hidden="1">
      <c r="A77" t="s">
        <v>213</v>
      </c>
      <c r="B77" t="s">
        <v>214</v>
      </c>
      <c r="C77" t="s">
        <v>305</v>
      </c>
      <c r="D77" t="s">
        <v>306</v>
      </c>
      <c r="E77" t="s">
        <v>306</v>
      </c>
      <c r="F77" t="s">
        <v>217</v>
      </c>
      <c r="G77" t="s">
        <v>218</v>
      </c>
      <c r="H77" t="s">
        <v>219</v>
      </c>
      <c r="I77" t="s">
        <v>220</v>
      </c>
      <c r="J77">
        <v>26</v>
      </c>
      <c r="K77">
        <v>46.15</v>
      </c>
      <c r="L77">
        <v>100</v>
      </c>
      <c r="M77">
        <v>57.69</v>
      </c>
      <c r="N77" t="s">
        <v>252</v>
      </c>
      <c r="O77">
        <v>1773.88</v>
      </c>
      <c r="P77" s="28">
        <f>O77*J77</f>
        <v>46120.880000000005</v>
      </c>
      <c r="R77">
        <v>57.36</v>
      </c>
      <c r="S77">
        <v>92.31</v>
      </c>
      <c r="T77" t="s">
        <v>217</v>
      </c>
      <c r="U77" t="s">
        <v>219</v>
      </c>
      <c r="V77" t="s">
        <v>306</v>
      </c>
      <c r="W77" t="s">
        <v>306</v>
      </c>
      <c r="X77" t="s">
        <v>305</v>
      </c>
    </row>
    <row r="78" spans="1:24">
      <c r="A78" t="s">
        <v>213</v>
      </c>
      <c r="B78" t="s">
        <v>214</v>
      </c>
      <c r="C78" t="s">
        <v>305</v>
      </c>
      <c r="D78" t="s">
        <v>306</v>
      </c>
      <c r="E78" t="s">
        <v>306</v>
      </c>
      <c r="F78" t="s">
        <v>217</v>
      </c>
      <c r="G78" t="s">
        <v>218</v>
      </c>
      <c r="H78" t="s">
        <v>224</v>
      </c>
      <c r="I78" t="s">
        <v>220</v>
      </c>
      <c r="J78">
        <v>25</v>
      </c>
      <c r="K78">
        <v>100</v>
      </c>
      <c r="L78">
        <v>100</v>
      </c>
      <c r="M78">
        <v>1</v>
      </c>
      <c r="N78" t="s">
        <v>225</v>
      </c>
      <c r="O78">
        <v>1313.36</v>
      </c>
      <c r="P78"/>
      <c r="Q78">
        <f>O78*J78</f>
        <v>32834</v>
      </c>
      <c r="R78">
        <v>0</v>
      </c>
      <c r="T78" t="s">
        <v>217</v>
      </c>
      <c r="U78" t="s">
        <v>224</v>
      </c>
      <c r="V78" t="s">
        <v>306</v>
      </c>
      <c r="W78" t="s">
        <v>306</v>
      </c>
      <c r="X78" t="s">
        <v>305</v>
      </c>
    </row>
    <row r="79" spans="1:24" hidden="1">
      <c r="A79" t="s">
        <v>213</v>
      </c>
      <c r="B79" t="s">
        <v>214</v>
      </c>
      <c r="C79" t="s">
        <v>307</v>
      </c>
      <c r="D79" t="s">
        <v>308</v>
      </c>
      <c r="E79" t="s">
        <v>308</v>
      </c>
      <c r="F79" t="s">
        <v>217</v>
      </c>
      <c r="G79" t="s">
        <v>218</v>
      </c>
      <c r="H79" t="s">
        <v>219</v>
      </c>
      <c r="I79" t="s">
        <v>220</v>
      </c>
      <c r="J79">
        <v>36</v>
      </c>
      <c r="K79">
        <v>19.440000000000001</v>
      </c>
      <c r="L79">
        <v>100</v>
      </c>
      <c r="M79">
        <v>66.67</v>
      </c>
      <c r="N79" t="s">
        <v>221</v>
      </c>
      <c r="O79">
        <v>3283.47</v>
      </c>
      <c r="P79" s="28">
        <f>O79*J79</f>
        <v>118204.92</v>
      </c>
      <c r="R79">
        <v>54.31</v>
      </c>
      <c r="S79">
        <v>94.44</v>
      </c>
      <c r="T79" t="s">
        <v>217</v>
      </c>
      <c r="U79" t="s">
        <v>219</v>
      </c>
      <c r="V79" t="s">
        <v>308</v>
      </c>
      <c r="W79" t="s">
        <v>308</v>
      </c>
      <c r="X79" t="s">
        <v>307</v>
      </c>
    </row>
    <row r="80" spans="1:24">
      <c r="A80" t="s">
        <v>213</v>
      </c>
      <c r="B80" t="s">
        <v>214</v>
      </c>
      <c r="C80" t="s">
        <v>307</v>
      </c>
      <c r="D80" t="s">
        <v>308</v>
      </c>
      <c r="E80" t="s">
        <v>308</v>
      </c>
      <c r="F80" t="s">
        <v>217</v>
      </c>
      <c r="G80" t="s">
        <v>218</v>
      </c>
      <c r="H80" t="s">
        <v>224</v>
      </c>
      <c r="I80" t="s">
        <v>220</v>
      </c>
      <c r="J80">
        <v>34</v>
      </c>
      <c r="K80">
        <v>100</v>
      </c>
      <c r="L80">
        <v>100</v>
      </c>
      <c r="M80">
        <v>0.97</v>
      </c>
      <c r="N80" t="s">
        <v>225</v>
      </c>
      <c r="O80">
        <v>1303.6199999999999</v>
      </c>
      <c r="P80"/>
      <c r="Q80">
        <f>O80*J80</f>
        <v>44323.079999999994</v>
      </c>
      <c r="R80">
        <v>0</v>
      </c>
      <c r="T80" t="s">
        <v>217</v>
      </c>
      <c r="U80" t="s">
        <v>224</v>
      </c>
      <c r="V80" t="s">
        <v>308</v>
      </c>
      <c r="W80" t="s">
        <v>308</v>
      </c>
      <c r="X80" t="s">
        <v>307</v>
      </c>
    </row>
    <row r="81" spans="1:24" hidden="1">
      <c r="A81" t="s">
        <v>213</v>
      </c>
      <c r="B81" t="s">
        <v>214</v>
      </c>
      <c r="C81" t="s">
        <v>309</v>
      </c>
      <c r="D81" t="s">
        <v>310</v>
      </c>
      <c r="E81" t="s">
        <v>310</v>
      </c>
      <c r="F81" t="s">
        <v>217</v>
      </c>
      <c r="G81" t="s">
        <v>218</v>
      </c>
      <c r="H81" t="s">
        <v>219</v>
      </c>
      <c r="I81" t="s">
        <v>220</v>
      </c>
      <c r="J81">
        <v>17</v>
      </c>
      <c r="K81">
        <v>11.76</v>
      </c>
      <c r="L81">
        <v>100</v>
      </c>
      <c r="M81">
        <v>52.94</v>
      </c>
      <c r="N81" t="s">
        <v>221</v>
      </c>
      <c r="O81">
        <v>2396.59</v>
      </c>
      <c r="P81" s="28">
        <f>O81*J81</f>
        <v>40742.03</v>
      </c>
      <c r="R81">
        <v>57.97</v>
      </c>
      <c r="S81">
        <v>100</v>
      </c>
      <c r="T81" t="s">
        <v>217</v>
      </c>
      <c r="U81" t="s">
        <v>219</v>
      </c>
      <c r="V81" t="s">
        <v>310</v>
      </c>
      <c r="W81" t="s">
        <v>310</v>
      </c>
      <c r="X81" t="s">
        <v>309</v>
      </c>
    </row>
    <row r="82" spans="1:24">
      <c r="A82" t="s">
        <v>213</v>
      </c>
      <c r="B82" t="s">
        <v>214</v>
      </c>
      <c r="C82" t="s">
        <v>309</v>
      </c>
      <c r="D82" t="s">
        <v>310</v>
      </c>
      <c r="E82" t="s">
        <v>310</v>
      </c>
      <c r="F82" t="s">
        <v>217</v>
      </c>
      <c r="G82" t="s">
        <v>218</v>
      </c>
      <c r="H82" t="s">
        <v>224</v>
      </c>
      <c r="I82" t="s">
        <v>220</v>
      </c>
      <c r="J82">
        <v>16</v>
      </c>
      <c r="K82">
        <v>100</v>
      </c>
      <c r="L82">
        <v>100</v>
      </c>
      <c r="M82">
        <v>1</v>
      </c>
      <c r="N82" t="s">
        <v>225</v>
      </c>
      <c r="O82">
        <v>1178.06</v>
      </c>
      <c r="P82"/>
      <c r="Q82">
        <f>O82*J82</f>
        <v>18848.96</v>
      </c>
      <c r="R82">
        <v>0</v>
      </c>
      <c r="T82" t="s">
        <v>217</v>
      </c>
      <c r="U82" t="s">
        <v>224</v>
      </c>
      <c r="V82" t="s">
        <v>310</v>
      </c>
      <c r="W82" t="s">
        <v>310</v>
      </c>
      <c r="X82" t="s">
        <v>309</v>
      </c>
    </row>
    <row r="83" spans="1:24" hidden="1">
      <c r="A83" t="s">
        <v>213</v>
      </c>
      <c r="B83" t="s">
        <v>214</v>
      </c>
      <c r="C83" t="s">
        <v>311</v>
      </c>
      <c r="D83" t="s">
        <v>312</v>
      </c>
      <c r="E83" t="s">
        <v>312</v>
      </c>
      <c r="F83" t="s">
        <v>217</v>
      </c>
      <c r="G83" t="s">
        <v>218</v>
      </c>
      <c r="H83" t="s">
        <v>219</v>
      </c>
      <c r="I83" t="s">
        <v>220</v>
      </c>
      <c r="J83">
        <v>11</v>
      </c>
      <c r="K83">
        <v>27.27</v>
      </c>
      <c r="L83">
        <v>100</v>
      </c>
      <c r="M83">
        <v>63.64</v>
      </c>
      <c r="N83" t="s">
        <v>221</v>
      </c>
      <c r="O83">
        <v>2874</v>
      </c>
      <c r="P83" s="28">
        <f>O83*J83</f>
        <v>31614</v>
      </c>
      <c r="R83">
        <v>59</v>
      </c>
      <c r="S83">
        <v>90.91</v>
      </c>
      <c r="T83" t="s">
        <v>217</v>
      </c>
      <c r="U83" t="s">
        <v>219</v>
      </c>
      <c r="V83" t="s">
        <v>312</v>
      </c>
      <c r="W83" t="s">
        <v>312</v>
      </c>
      <c r="X83" t="s">
        <v>311</v>
      </c>
    </row>
    <row r="84" spans="1:24">
      <c r="A84" t="s">
        <v>213</v>
      </c>
      <c r="B84" t="s">
        <v>214</v>
      </c>
      <c r="C84" t="s">
        <v>311</v>
      </c>
      <c r="D84" t="s">
        <v>312</v>
      </c>
      <c r="E84" t="s">
        <v>312</v>
      </c>
      <c r="F84" t="s">
        <v>217</v>
      </c>
      <c r="G84" t="s">
        <v>218</v>
      </c>
      <c r="H84" t="s">
        <v>224</v>
      </c>
      <c r="I84" t="s">
        <v>220</v>
      </c>
      <c r="J84">
        <v>12</v>
      </c>
      <c r="K84">
        <v>100</v>
      </c>
      <c r="L84">
        <v>100</v>
      </c>
      <c r="M84">
        <v>0.83</v>
      </c>
      <c r="N84" t="s">
        <v>225</v>
      </c>
      <c r="O84">
        <v>4112.92</v>
      </c>
      <c r="P84"/>
      <c r="Q84">
        <f>O84*J84</f>
        <v>49355.040000000001</v>
      </c>
      <c r="R84">
        <v>0</v>
      </c>
      <c r="T84" t="s">
        <v>217</v>
      </c>
      <c r="U84" t="s">
        <v>224</v>
      </c>
      <c r="V84" t="s">
        <v>312</v>
      </c>
      <c r="W84" t="s">
        <v>312</v>
      </c>
      <c r="X84" t="s">
        <v>311</v>
      </c>
    </row>
    <row r="85" spans="1:24" hidden="1">
      <c r="A85" t="s">
        <v>213</v>
      </c>
      <c r="B85" t="s">
        <v>214</v>
      </c>
      <c r="C85" t="s">
        <v>313</v>
      </c>
      <c r="D85" t="s">
        <v>314</v>
      </c>
      <c r="E85" t="s">
        <v>314</v>
      </c>
      <c r="F85" t="s">
        <v>217</v>
      </c>
      <c r="G85" t="s">
        <v>218</v>
      </c>
      <c r="H85" t="s">
        <v>219</v>
      </c>
      <c r="I85" t="s">
        <v>220</v>
      </c>
      <c r="J85">
        <v>27</v>
      </c>
      <c r="K85">
        <v>37.04</v>
      </c>
      <c r="L85">
        <v>96.3</v>
      </c>
      <c r="M85">
        <v>51.85</v>
      </c>
      <c r="N85" t="s">
        <v>221</v>
      </c>
      <c r="O85">
        <v>2772.15</v>
      </c>
      <c r="P85" s="28">
        <f>O85*J85</f>
        <v>74848.05</v>
      </c>
      <c r="R85">
        <v>55.39</v>
      </c>
      <c r="S85">
        <v>92.59</v>
      </c>
      <c r="T85" t="s">
        <v>217</v>
      </c>
      <c r="U85" t="s">
        <v>219</v>
      </c>
      <c r="V85" t="s">
        <v>314</v>
      </c>
      <c r="W85" t="s">
        <v>314</v>
      </c>
      <c r="X85" t="s">
        <v>313</v>
      </c>
    </row>
    <row r="86" spans="1:24">
      <c r="A86" t="s">
        <v>213</v>
      </c>
      <c r="B86" t="s">
        <v>214</v>
      </c>
      <c r="C86" t="s">
        <v>313</v>
      </c>
      <c r="D86" t="s">
        <v>314</v>
      </c>
      <c r="E86" t="s">
        <v>314</v>
      </c>
      <c r="F86" t="s">
        <v>217</v>
      </c>
      <c r="G86" t="s">
        <v>218</v>
      </c>
      <c r="H86" t="s">
        <v>224</v>
      </c>
      <c r="I86" t="s">
        <v>220</v>
      </c>
      <c r="J86">
        <v>25</v>
      </c>
      <c r="K86">
        <v>100</v>
      </c>
      <c r="L86">
        <v>100</v>
      </c>
      <c r="M86">
        <v>1</v>
      </c>
      <c r="N86" t="s">
        <v>225</v>
      </c>
      <c r="O86">
        <v>1324.72</v>
      </c>
      <c r="P86"/>
      <c r="Q86">
        <f>O86*J86</f>
        <v>33118</v>
      </c>
      <c r="R86">
        <v>0</v>
      </c>
      <c r="T86" t="s">
        <v>217</v>
      </c>
      <c r="U86" t="s">
        <v>224</v>
      </c>
      <c r="V86" t="s">
        <v>314</v>
      </c>
      <c r="W86" t="s">
        <v>314</v>
      </c>
      <c r="X86" t="s">
        <v>313</v>
      </c>
    </row>
    <row r="87" spans="1:24" hidden="1">
      <c r="A87" t="s">
        <v>213</v>
      </c>
      <c r="B87" t="s">
        <v>214</v>
      </c>
      <c r="C87" t="s">
        <v>315</v>
      </c>
      <c r="D87" t="s">
        <v>316</v>
      </c>
      <c r="E87" t="s">
        <v>316</v>
      </c>
      <c r="F87" t="s">
        <v>217</v>
      </c>
      <c r="G87" t="s">
        <v>218</v>
      </c>
      <c r="H87" t="s">
        <v>219</v>
      </c>
      <c r="I87" t="s">
        <v>220</v>
      </c>
      <c r="J87">
        <v>20</v>
      </c>
      <c r="K87">
        <v>35</v>
      </c>
      <c r="L87">
        <v>100</v>
      </c>
      <c r="M87">
        <v>60</v>
      </c>
      <c r="N87" t="s">
        <v>264</v>
      </c>
      <c r="O87">
        <v>2012.2</v>
      </c>
      <c r="P87" s="28">
        <f>O87*J87</f>
        <v>40244</v>
      </c>
      <c r="R87">
        <v>54.27</v>
      </c>
      <c r="S87">
        <v>95</v>
      </c>
      <c r="T87" t="s">
        <v>217</v>
      </c>
      <c r="U87" t="s">
        <v>219</v>
      </c>
      <c r="V87" t="s">
        <v>316</v>
      </c>
      <c r="W87" t="s">
        <v>316</v>
      </c>
      <c r="X87" t="s">
        <v>315</v>
      </c>
    </row>
    <row r="88" spans="1:24">
      <c r="A88" t="s">
        <v>213</v>
      </c>
      <c r="B88" t="s">
        <v>214</v>
      </c>
      <c r="C88" t="s">
        <v>315</v>
      </c>
      <c r="D88" t="s">
        <v>316</v>
      </c>
      <c r="E88" t="s">
        <v>316</v>
      </c>
      <c r="F88" t="s">
        <v>217</v>
      </c>
      <c r="G88" t="s">
        <v>218</v>
      </c>
      <c r="H88" t="s">
        <v>224</v>
      </c>
      <c r="I88" t="s">
        <v>220</v>
      </c>
      <c r="J88">
        <v>20</v>
      </c>
      <c r="K88">
        <v>100</v>
      </c>
      <c r="L88">
        <v>100</v>
      </c>
      <c r="M88">
        <v>1</v>
      </c>
      <c r="N88" t="s">
        <v>225</v>
      </c>
      <c r="O88">
        <v>1261</v>
      </c>
      <c r="P88"/>
      <c r="Q88">
        <f>O88*J88</f>
        <v>25220</v>
      </c>
      <c r="R88">
        <v>0</v>
      </c>
      <c r="T88" t="s">
        <v>217</v>
      </c>
      <c r="U88" t="s">
        <v>224</v>
      </c>
      <c r="V88" t="s">
        <v>316</v>
      </c>
      <c r="W88" t="s">
        <v>316</v>
      </c>
      <c r="X88" t="s">
        <v>315</v>
      </c>
    </row>
    <row r="89" spans="1:24" hidden="1">
      <c r="A89" t="s">
        <v>213</v>
      </c>
      <c r="B89" t="s">
        <v>214</v>
      </c>
      <c r="C89" t="s">
        <v>317</v>
      </c>
      <c r="D89" t="s">
        <v>318</v>
      </c>
      <c r="E89" t="s">
        <v>318</v>
      </c>
      <c r="F89" t="s">
        <v>217</v>
      </c>
      <c r="G89" t="s">
        <v>218</v>
      </c>
      <c r="H89" t="s">
        <v>219</v>
      </c>
      <c r="I89" t="s">
        <v>220</v>
      </c>
      <c r="J89">
        <v>28</v>
      </c>
      <c r="K89">
        <v>42.86</v>
      </c>
      <c r="L89">
        <v>100</v>
      </c>
      <c r="M89">
        <v>42.86</v>
      </c>
      <c r="N89" t="s">
        <v>252</v>
      </c>
      <c r="O89">
        <v>1486.39</v>
      </c>
      <c r="P89" s="28">
        <f>O89*J89</f>
        <v>41618.920000000006</v>
      </c>
      <c r="R89">
        <v>49.4</v>
      </c>
      <c r="S89">
        <v>89.29</v>
      </c>
      <c r="T89" t="s">
        <v>217</v>
      </c>
      <c r="U89" t="s">
        <v>219</v>
      </c>
      <c r="V89" t="s">
        <v>318</v>
      </c>
      <c r="W89" t="s">
        <v>318</v>
      </c>
      <c r="X89" t="s">
        <v>317</v>
      </c>
    </row>
    <row r="90" spans="1:24">
      <c r="A90" t="s">
        <v>213</v>
      </c>
      <c r="B90" t="s">
        <v>214</v>
      </c>
      <c r="C90" t="s">
        <v>317</v>
      </c>
      <c r="D90" t="s">
        <v>318</v>
      </c>
      <c r="E90" t="s">
        <v>318</v>
      </c>
      <c r="F90" t="s">
        <v>217</v>
      </c>
      <c r="G90" t="s">
        <v>218</v>
      </c>
      <c r="H90" t="s">
        <v>224</v>
      </c>
      <c r="I90" t="s">
        <v>220</v>
      </c>
      <c r="J90">
        <v>28</v>
      </c>
      <c r="K90">
        <v>100</v>
      </c>
      <c r="L90">
        <v>100</v>
      </c>
      <c r="M90">
        <v>0.96</v>
      </c>
      <c r="N90" t="s">
        <v>225</v>
      </c>
      <c r="O90">
        <v>1143.68</v>
      </c>
      <c r="P90"/>
      <c r="Q90">
        <f>O90*J90</f>
        <v>32023.040000000001</v>
      </c>
      <c r="R90">
        <v>0</v>
      </c>
      <c r="T90" t="s">
        <v>217</v>
      </c>
      <c r="U90" t="s">
        <v>224</v>
      </c>
      <c r="V90" t="s">
        <v>318</v>
      </c>
      <c r="W90" t="s">
        <v>318</v>
      </c>
      <c r="X90" t="s">
        <v>317</v>
      </c>
    </row>
    <row r="91" spans="1:24" hidden="1">
      <c r="A91" t="s">
        <v>213</v>
      </c>
      <c r="B91" t="s">
        <v>214</v>
      </c>
      <c r="C91" t="s">
        <v>319</v>
      </c>
      <c r="D91" t="s">
        <v>320</v>
      </c>
      <c r="E91" t="s">
        <v>320</v>
      </c>
      <c r="F91" t="s">
        <v>217</v>
      </c>
      <c r="G91" t="s">
        <v>218</v>
      </c>
      <c r="H91" t="s">
        <v>219</v>
      </c>
      <c r="I91" t="s">
        <v>220</v>
      </c>
      <c r="J91">
        <v>28</v>
      </c>
      <c r="K91">
        <v>21.43</v>
      </c>
      <c r="L91">
        <v>100</v>
      </c>
      <c r="M91">
        <v>46.43</v>
      </c>
      <c r="N91" t="s">
        <v>252</v>
      </c>
      <c r="O91">
        <v>1249.3900000000001</v>
      </c>
      <c r="P91" s="28">
        <f>O91*J91</f>
        <v>34982.920000000006</v>
      </c>
      <c r="R91">
        <v>56.6</v>
      </c>
      <c r="S91">
        <v>100</v>
      </c>
      <c r="T91" t="s">
        <v>217</v>
      </c>
      <c r="U91" t="s">
        <v>219</v>
      </c>
      <c r="V91" t="s">
        <v>320</v>
      </c>
      <c r="W91" t="s">
        <v>320</v>
      </c>
      <c r="X91" t="s">
        <v>319</v>
      </c>
    </row>
    <row r="92" spans="1:24">
      <c r="A92" t="s">
        <v>213</v>
      </c>
      <c r="B92" t="s">
        <v>214</v>
      </c>
      <c r="C92" t="s">
        <v>319</v>
      </c>
      <c r="D92" t="s">
        <v>320</v>
      </c>
      <c r="E92" t="s">
        <v>320</v>
      </c>
      <c r="F92" t="s">
        <v>217</v>
      </c>
      <c r="G92" t="s">
        <v>218</v>
      </c>
      <c r="H92" t="s">
        <v>224</v>
      </c>
      <c r="I92" t="s">
        <v>220</v>
      </c>
      <c r="J92">
        <v>28</v>
      </c>
      <c r="K92">
        <v>100</v>
      </c>
      <c r="L92">
        <v>100</v>
      </c>
      <c r="M92">
        <v>1</v>
      </c>
      <c r="N92" t="s">
        <v>225</v>
      </c>
      <c r="O92">
        <v>1116.3900000000001</v>
      </c>
      <c r="P92"/>
      <c r="Q92">
        <f>O92*J92</f>
        <v>31258.920000000002</v>
      </c>
      <c r="R92">
        <v>0</v>
      </c>
      <c r="T92" t="s">
        <v>217</v>
      </c>
      <c r="U92" t="s">
        <v>224</v>
      </c>
      <c r="V92" t="s">
        <v>320</v>
      </c>
      <c r="W92" t="s">
        <v>320</v>
      </c>
      <c r="X92" t="s">
        <v>319</v>
      </c>
    </row>
    <row r="93" spans="1:24" hidden="1">
      <c r="A93" t="s">
        <v>213</v>
      </c>
      <c r="B93" t="s">
        <v>214</v>
      </c>
      <c r="C93" t="s">
        <v>321</v>
      </c>
      <c r="D93" t="s">
        <v>322</v>
      </c>
      <c r="E93" t="s">
        <v>322</v>
      </c>
      <c r="F93" t="s">
        <v>217</v>
      </c>
      <c r="G93" t="s">
        <v>218</v>
      </c>
      <c r="H93" t="s">
        <v>219</v>
      </c>
      <c r="I93" t="s">
        <v>220</v>
      </c>
      <c r="J93">
        <v>33</v>
      </c>
      <c r="K93">
        <v>51.52</v>
      </c>
      <c r="L93">
        <v>100</v>
      </c>
      <c r="M93">
        <v>75.760000000000005</v>
      </c>
      <c r="N93" t="s">
        <v>252</v>
      </c>
      <c r="O93">
        <v>1834.48</v>
      </c>
      <c r="P93" s="28">
        <f>O93*J93</f>
        <v>60537.840000000004</v>
      </c>
      <c r="R93">
        <v>54.99</v>
      </c>
      <c r="S93">
        <v>100</v>
      </c>
      <c r="T93" t="s">
        <v>217</v>
      </c>
      <c r="U93" t="s">
        <v>219</v>
      </c>
      <c r="V93" t="s">
        <v>322</v>
      </c>
      <c r="W93" t="s">
        <v>322</v>
      </c>
      <c r="X93" t="s">
        <v>321</v>
      </c>
    </row>
    <row r="94" spans="1:24">
      <c r="A94" t="s">
        <v>213</v>
      </c>
      <c r="B94" t="s">
        <v>214</v>
      </c>
      <c r="C94" t="s">
        <v>321</v>
      </c>
      <c r="D94" t="s">
        <v>322</v>
      </c>
      <c r="E94" t="s">
        <v>322</v>
      </c>
      <c r="F94" t="s">
        <v>217</v>
      </c>
      <c r="G94" t="s">
        <v>218</v>
      </c>
      <c r="H94" t="s">
        <v>224</v>
      </c>
      <c r="I94" t="s">
        <v>220</v>
      </c>
      <c r="J94">
        <v>32</v>
      </c>
      <c r="K94">
        <v>100</v>
      </c>
      <c r="L94">
        <v>100</v>
      </c>
      <c r="M94">
        <v>1</v>
      </c>
      <c r="N94" t="s">
        <v>225</v>
      </c>
      <c r="O94">
        <v>841.16</v>
      </c>
      <c r="P94"/>
      <c r="Q94">
        <f>O94*J94</f>
        <v>26917.119999999999</v>
      </c>
      <c r="R94">
        <v>0</v>
      </c>
      <c r="T94" t="s">
        <v>217</v>
      </c>
      <c r="U94" t="s">
        <v>224</v>
      </c>
      <c r="V94" t="s">
        <v>322</v>
      </c>
      <c r="W94" t="s">
        <v>322</v>
      </c>
      <c r="X94" t="s">
        <v>321</v>
      </c>
    </row>
    <row r="95" spans="1:24" hidden="1">
      <c r="A95" t="s">
        <v>213</v>
      </c>
      <c r="B95" t="s">
        <v>214</v>
      </c>
      <c r="C95" t="s">
        <v>321</v>
      </c>
      <c r="D95" t="s">
        <v>323</v>
      </c>
      <c r="E95" t="s">
        <v>323</v>
      </c>
      <c r="F95" t="s">
        <v>217</v>
      </c>
      <c r="G95" t="s">
        <v>218</v>
      </c>
      <c r="H95" t="s">
        <v>219</v>
      </c>
      <c r="I95" t="s">
        <v>220</v>
      </c>
      <c r="J95">
        <v>54</v>
      </c>
      <c r="K95">
        <v>61.11</v>
      </c>
      <c r="L95">
        <v>100</v>
      </c>
      <c r="M95">
        <v>62.96</v>
      </c>
      <c r="N95" t="s">
        <v>264</v>
      </c>
      <c r="O95">
        <v>1504.78</v>
      </c>
      <c r="P95" s="28">
        <f>O95*J95</f>
        <v>81258.12</v>
      </c>
      <c r="R95">
        <v>47.24</v>
      </c>
      <c r="S95">
        <v>96.3</v>
      </c>
      <c r="T95" t="s">
        <v>217</v>
      </c>
      <c r="U95" t="s">
        <v>219</v>
      </c>
      <c r="V95" t="s">
        <v>323</v>
      </c>
      <c r="W95" t="s">
        <v>323</v>
      </c>
      <c r="X95" t="s">
        <v>321</v>
      </c>
    </row>
    <row r="96" spans="1:24">
      <c r="A96" t="s">
        <v>213</v>
      </c>
      <c r="B96" t="s">
        <v>214</v>
      </c>
      <c r="C96" t="s">
        <v>321</v>
      </c>
      <c r="D96" t="s">
        <v>323</v>
      </c>
      <c r="E96" t="s">
        <v>323</v>
      </c>
      <c r="F96" t="s">
        <v>217</v>
      </c>
      <c r="G96" t="s">
        <v>218</v>
      </c>
      <c r="H96" t="s">
        <v>224</v>
      </c>
      <c r="I96" t="s">
        <v>220</v>
      </c>
      <c r="J96">
        <v>54</v>
      </c>
      <c r="K96">
        <v>100</v>
      </c>
      <c r="L96">
        <v>100</v>
      </c>
      <c r="M96">
        <v>1</v>
      </c>
      <c r="N96" t="s">
        <v>225</v>
      </c>
      <c r="O96">
        <v>776.67</v>
      </c>
      <c r="P96"/>
      <c r="Q96">
        <f>O96*J96</f>
        <v>41940.18</v>
      </c>
      <c r="R96">
        <v>0</v>
      </c>
      <c r="T96" t="s">
        <v>217</v>
      </c>
      <c r="U96" t="s">
        <v>224</v>
      </c>
      <c r="V96" t="s">
        <v>323</v>
      </c>
      <c r="W96" t="s">
        <v>323</v>
      </c>
      <c r="X96" t="s">
        <v>321</v>
      </c>
    </row>
    <row r="97" spans="1:24" hidden="1">
      <c r="A97" t="s">
        <v>213</v>
      </c>
      <c r="B97" t="s">
        <v>214</v>
      </c>
      <c r="C97" t="s">
        <v>324</v>
      </c>
      <c r="D97" t="s">
        <v>325</v>
      </c>
      <c r="E97" t="s">
        <v>325</v>
      </c>
      <c r="F97" t="s">
        <v>217</v>
      </c>
      <c r="G97" t="s">
        <v>218</v>
      </c>
      <c r="H97" t="s">
        <v>219</v>
      </c>
      <c r="I97" t="s">
        <v>220</v>
      </c>
      <c r="J97">
        <v>24</v>
      </c>
      <c r="K97">
        <v>37.5</v>
      </c>
      <c r="L97">
        <v>100</v>
      </c>
      <c r="M97">
        <v>50</v>
      </c>
      <c r="N97" t="s">
        <v>252</v>
      </c>
      <c r="O97">
        <v>1183.5</v>
      </c>
      <c r="P97" s="28">
        <f>O97*J97</f>
        <v>28404</v>
      </c>
      <c r="R97">
        <v>54.38</v>
      </c>
      <c r="S97">
        <v>95.83</v>
      </c>
      <c r="T97" t="s">
        <v>217</v>
      </c>
      <c r="U97" t="s">
        <v>219</v>
      </c>
      <c r="V97" t="s">
        <v>325</v>
      </c>
      <c r="W97" t="s">
        <v>325</v>
      </c>
      <c r="X97" t="s">
        <v>324</v>
      </c>
    </row>
    <row r="98" spans="1:24">
      <c r="A98" t="s">
        <v>213</v>
      </c>
      <c r="B98" t="s">
        <v>214</v>
      </c>
      <c r="C98" t="s">
        <v>324</v>
      </c>
      <c r="D98" t="s">
        <v>325</v>
      </c>
      <c r="E98" t="s">
        <v>325</v>
      </c>
      <c r="F98" t="s">
        <v>217</v>
      </c>
      <c r="G98" t="s">
        <v>218</v>
      </c>
      <c r="H98" t="s">
        <v>224</v>
      </c>
      <c r="I98" t="s">
        <v>220</v>
      </c>
      <c r="J98">
        <v>24</v>
      </c>
      <c r="K98">
        <v>100</v>
      </c>
      <c r="L98">
        <v>100</v>
      </c>
      <c r="M98">
        <v>1</v>
      </c>
      <c r="N98" t="s">
        <v>225</v>
      </c>
      <c r="O98">
        <v>1118.17</v>
      </c>
      <c r="P98"/>
      <c r="Q98">
        <f>O98*J98</f>
        <v>26836.080000000002</v>
      </c>
      <c r="R98">
        <v>0</v>
      </c>
      <c r="T98" t="s">
        <v>217</v>
      </c>
      <c r="U98" t="s">
        <v>224</v>
      </c>
      <c r="V98" t="s">
        <v>325</v>
      </c>
      <c r="W98" t="s">
        <v>325</v>
      </c>
      <c r="X98" t="s">
        <v>324</v>
      </c>
    </row>
    <row r="99" spans="1:24" hidden="1">
      <c r="A99" t="s">
        <v>213</v>
      </c>
      <c r="B99" t="s">
        <v>214</v>
      </c>
      <c r="C99" t="s">
        <v>326</v>
      </c>
      <c r="D99" t="s">
        <v>327</v>
      </c>
      <c r="E99" t="s">
        <v>327</v>
      </c>
      <c r="F99" t="s">
        <v>217</v>
      </c>
      <c r="G99" t="s">
        <v>218</v>
      </c>
      <c r="H99" t="s">
        <v>219</v>
      </c>
      <c r="I99" t="s">
        <v>220</v>
      </c>
      <c r="J99">
        <v>15</v>
      </c>
      <c r="K99">
        <v>33.33</v>
      </c>
      <c r="L99">
        <v>100</v>
      </c>
      <c r="M99">
        <v>60</v>
      </c>
      <c r="N99" t="s">
        <v>252</v>
      </c>
      <c r="O99">
        <v>1639.33</v>
      </c>
      <c r="P99" s="28">
        <f>O99*J99</f>
        <v>24589.949999999997</v>
      </c>
      <c r="R99">
        <v>52.69</v>
      </c>
      <c r="S99">
        <v>93.33</v>
      </c>
      <c r="T99" t="s">
        <v>217</v>
      </c>
      <c r="U99" t="s">
        <v>219</v>
      </c>
      <c r="V99" t="s">
        <v>327</v>
      </c>
      <c r="W99" t="s">
        <v>327</v>
      </c>
      <c r="X99" t="s">
        <v>326</v>
      </c>
    </row>
    <row r="100" spans="1:24">
      <c r="A100" t="s">
        <v>213</v>
      </c>
      <c r="B100" t="s">
        <v>214</v>
      </c>
      <c r="C100" t="s">
        <v>326</v>
      </c>
      <c r="D100" t="s">
        <v>327</v>
      </c>
      <c r="E100" t="s">
        <v>327</v>
      </c>
      <c r="F100" t="s">
        <v>217</v>
      </c>
      <c r="G100" t="s">
        <v>218</v>
      </c>
      <c r="H100" t="s">
        <v>224</v>
      </c>
      <c r="I100" t="s">
        <v>220</v>
      </c>
      <c r="J100">
        <v>14</v>
      </c>
      <c r="K100">
        <v>100</v>
      </c>
      <c r="L100">
        <v>100</v>
      </c>
      <c r="M100">
        <v>1</v>
      </c>
      <c r="N100" t="s">
        <v>225</v>
      </c>
      <c r="O100">
        <v>1294</v>
      </c>
      <c r="P100"/>
      <c r="Q100">
        <f>O100*J100</f>
        <v>18116</v>
      </c>
      <c r="R100">
        <v>0</v>
      </c>
      <c r="T100" t="s">
        <v>217</v>
      </c>
      <c r="U100" t="s">
        <v>224</v>
      </c>
      <c r="V100" t="s">
        <v>327</v>
      </c>
      <c r="W100" t="s">
        <v>327</v>
      </c>
      <c r="X100" t="s">
        <v>326</v>
      </c>
    </row>
    <row r="101" spans="1:24" hidden="1">
      <c r="A101" t="s">
        <v>213</v>
      </c>
      <c r="B101" t="s">
        <v>214</v>
      </c>
      <c r="C101" t="s">
        <v>328</v>
      </c>
      <c r="D101" t="s">
        <v>329</v>
      </c>
      <c r="E101" t="s">
        <v>329</v>
      </c>
      <c r="F101" t="s">
        <v>217</v>
      </c>
      <c r="G101" t="s">
        <v>218</v>
      </c>
      <c r="H101" t="s">
        <v>219</v>
      </c>
      <c r="I101" t="s">
        <v>220</v>
      </c>
      <c r="J101">
        <v>28</v>
      </c>
      <c r="K101">
        <v>3.57</v>
      </c>
      <c r="L101">
        <v>100</v>
      </c>
      <c r="M101">
        <v>75</v>
      </c>
      <c r="N101" t="s">
        <v>252</v>
      </c>
      <c r="O101">
        <v>2657.96</v>
      </c>
      <c r="P101" s="28">
        <f>O101*J101</f>
        <v>74422.880000000005</v>
      </c>
      <c r="R101">
        <v>60.51</v>
      </c>
      <c r="S101">
        <v>100</v>
      </c>
      <c r="T101" t="s">
        <v>217</v>
      </c>
      <c r="U101" t="s">
        <v>219</v>
      </c>
      <c r="V101" t="s">
        <v>329</v>
      </c>
      <c r="W101" t="s">
        <v>329</v>
      </c>
      <c r="X101" t="s">
        <v>328</v>
      </c>
    </row>
    <row r="102" spans="1:24">
      <c r="A102" t="s">
        <v>213</v>
      </c>
      <c r="B102" t="s">
        <v>214</v>
      </c>
      <c r="C102" t="s">
        <v>328</v>
      </c>
      <c r="D102" t="s">
        <v>329</v>
      </c>
      <c r="E102" t="s">
        <v>329</v>
      </c>
      <c r="F102" t="s">
        <v>217</v>
      </c>
      <c r="G102" t="s">
        <v>218</v>
      </c>
      <c r="H102" t="s">
        <v>224</v>
      </c>
      <c r="I102" t="s">
        <v>220</v>
      </c>
      <c r="J102">
        <v>27</v>
      </c>
      <c r="K102">
        <v>100</v>
      </c>
      <c r="L102">
        <v>100</v>
      </c>
      <c r="M102">
        <v>1</v>
      </c>
      <c r="N102" t="s">
        <v>225</v>
      </c>
      <c r="O102">
        <v>930.15</v>
      </c>
      <c r="P102"/>
      <c r="Q102">
        <f>O102*J102</f>
        <v>25114.05</v>
      </c>
      <c r="R102">
        <v>0</v>
      </c>
      <c r="T102" t="s">
        <v>217</v>
      </c>
      <c r="U102" t="s">
        <v>224</v>
      </c>
      <c r="V102" t="s">
        <v>329</v>
      </c>
      <c r="W102" t="s">
        <v>329</v>
      </c>
      <c r="X102" t="s">
        <v>328</v>
      </c>
    </row>
    <row r="103" spans="1:24" hidden="1">
      <c r="A103" t="s">
        <v>213</v>
      </c>
      <c r="B103" t="s">
        <v>214</v>
      </c>
      <c r="C103" t="s">
        <v>330</v>
      </c>
      <c r="D103" t="s">
        <v>331</v>
      </c>
      <c r="E103" t="s">
        <v>331</v>
      </c>
      <c r="F103" t="s">
        <v>217</v>
      </c>
      <c r="G103" t="s">
        <v>218</v>
      </c>
      <c r="H103" t="s">
        <v>219</v>
      </c>
      <c r="I103" t="s">
        <v>220</v>
      </c>
      <c r="J103">
        <v>32</v>
      </c>
      <c r="K103">
        <v>15.63</v>
      </c>
      <c r="L103">
        <v>100</v>
      </c>
      <c r="M103">
        <v>59.38</v>
      </c>
      <c r="N103" t="s">
        <v>252</v>
      </c>
      <c r="O103">
        <v>1994.63</v>
      </c>
      <c r="P103" s="28">
        <f>O103*J103</f>
        <v>63828.160000000003</v>
      </c>
      <c r="R103">
        <v>57.2</v>
      </c>
      <c r="S103">
        <v>100</v>
      </c>
      <c r="T103" t="s">
        <v>217</v>
      </c>
      <c r="U103" t="s">
        <v>219</v>
      </c>
      <c r="V103" t="s">
        <v>331</v>
      </c>
      <c r="W103" t="s">
        <v>331</v>
      </c>
      <c r="X103" t="s">
        <v>330</v>
      </c>
    </row>
    <row r="104" spans="1:24">
      <c r="A104" t="s">
        <v>213</v>
      </c>
      <c r="B104" t="s">
        <v>214</v>
      </c>
      <c r="C104" t="s">
        <v>330</v>
      </c>
      <c r="D104" t="s">
        <v>331</v>
      </c>
      <c r="E104" t="s">
        <v>331</v>
      </c>
      <c r="F104" t="s">
        <v>217</v>
      </c>
      <c r="G104" t="s">
        <v>218</v>
      </c>
      <c r="H104" t="s">
        <v>224</v>
      </c>
      <c r="I104" t="s">
        <v>220</v>
      </c>
      <c r="J104">
        <v>32</v>
      </c>
      <c r="K104">
        <v>100</v>
      </c>
      <c r="L104">
        <v>100</v>
      </c>
      <c r="M104">
        <v>1</v>
      </c>
      <c r="N104" t="s">
        <v>225</v>
      </c>
      <c r="O104">
        <v>1036.72</v>
      </c>
      <c r="P104"/>
      <c r="Q104">
        <f>O104*J104</f>
        <v>33175.040000000001</v>
      </c>
      <c r="R104">
        <v>0</v>
      </c>
      <c r="T104" t="s">
        <v>217</v>
      </c>
      <c r="U104" t="s">
        <v>224</v>
      </c>
      <c r="V104" t="s">
        <v>331</v>
      </c>
      <c r="W104" t="s">
        <v>331</v>
      </c>
      <c r="X104" t="s">
        <v>330</v>
      </c>
    </row>
    <row r="105" spans="1:24" hidden="1">
      <c r="A105" t="s">
        <v>213</v>
      </c>
      <c r="B105" t="s">
        <v>214</v>
      </c>
      <c r="C105" t="s">
        <v>332</v>
      </c>
      <c r="D105" t="s">
        <v>333</v>
      </c>
      <c r="E105" t="s">
        <v>333</v>
      </c>
      <c r="F105" t="s">
        <v>217</v>
      </c>
      <c r="G105" t="s">
        <v>218</v>
      </c>
      <c r="H105" t="s">
        <v>219</v>
      </c>
      <c r="I105" t="s">
        <v>220</v>
      </c>
      <c r="J105">
        <v>21</v>
      </c>
      <c r="K105">
        <v>38.1</v>
      </c>
      <c r="L105">
        <v>100</v>
      </c>
      <c r="M105">
        <v>52.38</v>
      </c>
      <c r="N105" t="s">
        <v>221</v>
      </c>
      <c r="O105">
        <v>3186.86</v>
      </c>
      <c r="P105" s="28">
        <f>O105*J105</f>
        <v>66924.06</v>
      </c>
      <c r="R105">
        <v>62.23</v>
      </c>
      <c r="S105">
        <v>100</v>
      </c>
      <c r="T105" t="s">
        <v>217</v>
      </c>
      <c r="U105" t="s">
        <v>219</v>
      </c>
      <c r="V105" t="s">
        <v>333</v>
      </c>
      <c r="W105" t="s">
        <v>333</v>
      </c>
      <c r="X105" t="s">
        <v>332</v>
      </c>
    </row>
    <row r="106" spans="1:24">
      <c r="A106" t="s">
        <v>213</v>
      </c>
      <c r="B106" t="s">
        <v>214</v>
      </c>
      <c r="C106" t="s">
        <v>332</v>
      </c>
      <c r="D106" t="s">
        <v>333</v>
      </c>
      <c r="E106" t="s">
        <v>333</v>
      </c>
      <c r="F106" t="s">
        <v>217</v>
      </c>
      <c r="G106" t="s">
        <v>218</v>
      </c>
      <c r="H106" t="s">
        <v>224</v>
      </c>
      <c r="I106" t="s">
        <v>220</v>
      </c>
      <c r="J106">
        <v>21</v>
      </c>
      <c r="K106">
        <v>100</v>
      </c>
      <c r="L106">
        <v>100</v>
      </c>
      <c r="M106">
        <v>0.95</v>
      </c>
      <c r="N106" t="s">
        <v>225</v>
      </c>
      <c r="O106">
        <v>1273.43</v>
      </c>
      <c r="P106"/>
      <c r="Q106">
        <f>O106*J106</f>
        <v>26742.030000000002</v>
      </c>
      <c r="R106">
        <v>0</v>
      </c>
      <c r="T106" t="s">
        <v>217</v>
      </c>
      <c r="U106" t="s">
        <v>224</v>
      </c>
      <c r="V106" t="s">
        <v>333</v>
      </c>
      <c r="W106" t="s">
        <v>333</v>
      </c>
      <c r="X106" t="s">
        <v>332</v>
      </c>
    </row>
    <row r="107" spans="1:24" hidden="1">
      <c r="A107" t="s">
        <v>213</v>
      </c>
      <c r="B107" t="s">
        <v>214</v>
      </c>
      <c r="C107" t="s">
        <v>334</v>
      </c>
      <c r="D107" t="s">
        <v>335</v>
      </c>
      <c r="E107" t="s">
        <v>335</v>
      </c>
      <c r="F107" t="s">
        <v>217</v>
      </c>
      <c r="G107" t="s">
        <v>218</v>
      </c>
      <c r="H107" t="s">
        <v>219</v>
      </c>
      <c r="I107" t="s">
        <v>220</v>
      </c>
      <c r="J107">
        <v>55</v>
      </c>
      <c r="K107">
        <v>34.549999999999997</v>
      </c>
      <c r="L107">
        <v>100</v>
      </c>
      <c r="M107">
        <v>41.82</v>
      </c>
      <c r="N107" t="s">
        <v>221</v>
      </c>
      <c r="O107">
        <v>1670.56</v>
      </c>
      <c r="P107" s="28">
        <f>O107*J107</f>
        <v>91880.8</v>
      </c>
      <c r="R107">
        <v>58.59</v>
      </c>
      <c r="S107">
        <v>94.55</v>
      </c>
      <c r="T107" t="s">
        <v>217</v>
      </c>
      <c r="U107" t="s">
        <v>219</v>
      </c>
      <c r="V107" t="s">
        <v>335</v>
      </c>
      <c r="W107" t="s">
        <v>335</v>
      </c>
      <c r="X107" t="s">
        <v>334</v>
      </c>
    </row>
    <row r="108" spans="1:24">
      <c r="A108" t="s">
        <v>213</v>
      </c>
      <c r="B108" t="s">
        <v>214</v>
      </c>
      <c r="C108" t="s">
        <v>334</v>
      </c>
      <c r="D108" t="s">
        <v>335</v>
      </c>
      <c r="E108" t="s">
        <v>335</v>
      </c>
      <c r="F108" t="s">
        <v>217</v>
      </c>
      <c r="G108" t="s">
        <v>218</v>
      </c>
      <c r="H108" t="s">
        <v>224</v>
      </c>
      <c r="I108" t="s">
        <v>220</v>
      </c>
      <c r="J108">
        <v>55</v>
      </c>
      <c r="K108">
        <v>100</v>
      </c>
      <c r="L108">
        <v>100</v>
      </c>
      <c r="M108">
        <v>1</v>
      </c>
      <c r="N108" t="s">
        <v>225</v>
      </c>
      <c r="O108">
        <v>1114.44</v>
      </c>
      <c r="P108"/>
      <c r="Q108">
        <f>O108*J108</f>
        <v>61294.200000000004</v>
      </c>
      <c r="R108">
        <v>0</v>
      </c>
      <c r="T108" t="s">
        <v>217</v>
      </c>
      <c r="U108" t="s">
        <v>224</v>
      </c>
      <c r="V108" t="s">
        <v>335</v>
      </c>
      <c r="W108" t="s">
        <v>335</v>
      </c>
      <c r="X108" t="s">
        <v>334</v>
      </c>
    </row>
    <row r="109" spans="1:24" hidden="1">
      <c r="A109" t="s">
        <v>213</v>
      </c>
      <c r="B109" t="s">
        <v>214</v>
      </c>
      <c r="C109" t="s">
        <v>334</v>
      </c>
      <c r="D109" t="s">
        <v>336</v>
      </c>
      <c r="E109" t="s">
        <v>336</v>
      </c>
      <c r="F109" t="s">
        <v>217</v>
      </c>
      <c r="G109" t="s">
        <v>218</v>
      </c>
      <c r="H109" t="s">
        <v>219</v>
      </c>
      <c r="I109" t="s">
        <v>220</v>
      </c>
      <c r="J109">
        <v>38</v>
      </c>
      <c r="K109">
        <v>26.32</v>
      </c>
      <c r="L109">
        <v>100</v>
      </c>
      <c r="M109">
        <v>52.63</v>
      </c>
      <c r="N109" t="s">
        <v>221</v>
      </c>
      <c r="O109">
        <v>2135.29</v>
      </c>
      <c r="P109" s="28">
        <f>O109*J109</f>
        <v>81141.02</v>
      </c>
      <c r="R109">
        <v>56.16</v>
      </c>
      <c r="S109">
        <v>94.74</v>
      </c>
      <c r="T109" t="s">
        <v>217</v>
      </c>
      <c r="U109" t="s">
        <v>219</v>
      </c>
      <c r="V109" t="s">
        <v>336</v>
      </c>
      <c r="W109" t="s">
        <v>336</v>
      </c>
      <c r="X109" t="s">
        <v>334</v>
      </c>
    </row>
    <row r="110" spans="1:24">
      <c r="A110" t="s">
        <v>213</v>
      </c>
      <c r="B110" t="s">
        <v>214</v>
      </c>
      <c r="C110" t="s">
        <v>334</v>
      </c>
      <c r="D110" t="s">
        <v>336</v>
      </c>
      <c r="E110" t="s">
        <v>336</v>
      </c>
      <c r="F110" t="s">
        <v>217</v>
      </c>
      <c r="G110" t="s">
        <v>218</v>
      </c>
      <c r="H110" t="s">
        <v>224</v>
      </c>
      <c r="I110" t="s">
        <v>220</v>
      </c>
      <c r="J110">
        <v>38</v>
      </c>
      <c r="K110">
        <v>100</v>
      </c>
      <c r="L110">
        <v>100</v>
      </c>
      <c r="M110">
        <v>0.97</v>
      </c>
      <c r="N110" t="s">
        <v>225</v>
      </c>
      <c r="O110">
        <v>1191.71</v>
      </c>
      <c r="P110"/>
      <c r="Q110">
        <f>O110*J110</f>
        <v>45284.98</v>
      </c>
      <c r="R110">
        <v>0</v>
      </c>
      <c r="T110" t="s">
        <v>217</v>
      </c>
      <c r="U110" t="s">
        <v>224</v>
      </c>
      <c r="V110" t="s">
        <v>336</v>
      </c>
      <c r="W110" t="s">
        <v>336</v>
      </c>
      <c r="X110" t="s">
        <v>334</v>
      </c>
    </row>
    <row r="111" spans="1:24" hidden="1">
      <c r="A111" t="s">
        <v>213</v>
      </c>
      <c r="B111" t="s">
        <v>214</v>
      </c>
      <c r="C111" t="s">
        <v>337</v>
      </c>
      <c r="D111" t="s">
        <v>338</v>
      </c>
      <c r="E111" t="s">
        <v>338</v>
      </c>
      <c r="F111" t="s">
        <v>217</v>
      </c>
      <c r="G111" t="s">
        <v>218</v>
      </c>
      <c r="H111" t="s">
        <v>219</v>
      </c>
      <c r="I111" t="s">
        <v>220</v>
      </c>
      <c r="J111">
        <v>22</v>
      </c>
      <c r="K111">
        <v>31.82</v>
      </c>
      <c r="L111">
        <v>100</v>
      </c>
      <c r="M111">
        <v>54.55</v>
      </c>
      <c r="N111" t="s">
        <v>221</v>
      </c>
      <c r="O111">
        <v>2320.14</v>
      </c>
      <c r="P111" s="28">
        <f>O111*J111</f>
        <v>51043.079999999994</v>
      </c>
      <c r="R111">
        <v>60.29</v>
      </c>
      <c r="S111">
        <v>95.45</v>
      </c>
      <c r="T111" t="s">
        <v>217</v>
      </c>
      <c r="U111" t="s">
        <v>219</v>
      </c>
      <c r="V111" t="s">
        <v>338</v>
      </c>
      <c r="W111" t="s">
        <v>338</v>
      </c>
      <c r="X111" t="s">
        <v>337</v>
      </c>
    </row>
    <row r="112" spans="1:24">
      <c r="A112" t="s">
        <v>213</v>
      </c>
      <c r="B112" t="s">
        <v>214</v>
      </c>
      <c r="C112" t="s">
        <v>337</v>
      </c>
      <c r="D112" t="s">
        <v>338</v>
      </c>
      <c r="E112" t="s">
        <v>338</v>
      </c>
      <c r="F112" t="s">
        <v>217</v>
      </c>
      <c r="G112" t="s">
        <v>218</v>
      </c>
      <c r="H112" t="s">
        <v>224</v>
      </c>
      <c r="I112" t="s">
        <v>220</v>
      </c>
      <c r="J112">
        <v>22</v>
      </c>
      <c r="K112">
        <v>100</v>
      </c>
      <c r="L112">
        <v>100</v>
      </c>
      <c r="M112">
        <v>1</v>
      </c>
      <c r="N112" t="s">
        <v>225</v>
      </c>
      <c r="O112">
        <v>1211</v>
      </c>
      <c r="P112"/>
      <c r="Q112">
        <f>O112*J112</f>
        <v>26642</v>
      </c>
      <c r="R112">
        <v>0</v>
      </c>
      <c r="T112" t="s">
        <v>217</v>
      </c>
      <c r="U112" t="s">
        <v>224</v>
      </c>
      <c r="V112" t="s">
        <v>338</v>
      </c>
      <c r="W112" t="s">
        <v>338</v>
      </c>
      <c r="X112" t="s">
        <v>337</v>
      </c>
    </row>
    <row r="113" spans="1:24" hidden="1">
      <c r="A113" t="s">
        <v>213</v>
      </c>
      <c r="B113" t="s">
        <v>214</v>
      </c>
      <c r="C113" t="s">
        <v>339</v>
      </c>
      <c r="D113" t="s">
        <v>340</v>
      </c>
      <c r="E113" t="s">
        <v>340</v>
      </c>
      <c r="F113" t="s">
        <v>217</v>
      </c>
      <c r="G113" t="s">
        <v>218</v>
      </c>
      <c r="H113" t="s">
        <v>219</v>
      </c>
      <c r="I113" t="s">
        <v>220</v>
      </c>
      <c r="J113">
        <v>34</v>
      </c>
      <c r="K113">
        <v>44.12</v>
      </c>
      <c r="L113">
        <v>100</v>
      </c>
      <c r="M113">
        <v>70.59</v>
      </c>
      <c r="N113" t="s">
        <v>264</v>
      </c>
      <c r="O113">
        <v>2077.4699999999998</v>
      </c>
      <c r="P113" s="28">
        <f>O113*J113</f>
        <v>70633.98</v>
      </c>
      <c r="R113">
        <v>55.81</v>
      </c>
      <c r="S113">
        <v>97.06</v>
      </c>
      <c r="T113" t="s">
        <v>217</v>
      </c>
      <c r="U113" t="s">
        <v>219</v>
      </c>
      <c r="V113" t="s">
        <v>340</v>
      </c>
      <c r="W113" t="s">
        <v>340</v>
      </c>
      <c r="X113" t="s">
        <v>339</v>
      </c>
    </row>
    <row r="114" spans="1:24">
      <c r="A114" t="s">
        <v>213</v>
      </c>
      <c r="B114" t="s">
        <v>214</v>
      </c>
      <c r="C114" t="s">
        <v>339</v>
      </c>
      <c r="D114" t="s">
        <v>340</v>
      </c>
      <c r="E114" t="s">
        <v>340</v>
      </c>
      <c r="F114" t="s">
        <v>217</v>
      </c>
      <c r="G114" t="s">
        <v>218</v>
      </c>
      <c r="H114" t="s">
        <v>224</v>
      </c>
      <c r="I114" t="s">
        <v>220</v>
      </c>
      <c r="J114">
        <v>34</v>
      </c>
      <c r="K114">
        <v>100</v>
      </c>
      <c r="L114">
        <v>100</v>
      </c>
      <c r="M114">
        <v>1</v>
      </c>
      <c r="N114" t="s">
        <v>225</v>
      </c>
      <c r="O114">
        <v>1167.76</v>
      </c>
      <c r="P114"/>
      <c r="Q114">
        <f>O114*J114</f>
        <v>39703.839999999997</v>
      </c>
      <c r="R114">
        <v>0</v>
      </c>
      <c r="T114" t="s">
        <v>217</v>
      </c>
      <c r="U114" t="s">
        <v>224</v>
      </c>
      <c r="V114" t="s">
        <v>340</v>
      </c>
      <c r="W114" t="s">
        <v>340</v>
      </c>
      <c r="X114" t="s">
        <v>339</v>
      </c>
    </row>
    <row r="115" spans="1:24" hidden="1">
      <c r="A115" t="s">
        <v>213</v>
      </c>
      <c r="B115" t="s">
        <v>214</v>
      </c>
      <c r="C115" t="s">
        <v>341</v>
      </c>
      <c r="D115" t="s">
        <v>342</v>
      </c>
      <c r="E115" t="s">
        <v>342</v>
      </c>
      <c r="F115" t="s">
        <v>217</v>
      </c>
      <c r="G115" t="s">
        <v>218</v>
      </c>
      <c r="H115" t="s">
        <v>219</v>
      </c>
      <c r="I115" t="s">
        <v>220</v>
      </c>
      <c r="J115">
        <v>34</v>
      </c>
      <c r="K115">
        <v>44.12</v>
      </c>
      <c r="L115">
        <v>100</v>
      </c>
      <c r="M115">
        <v>61.76</v>
      </c>
      <c r="N115" t="s">
        <v>221</v>
      </c>
      <c r="O115">
        <v>1734.18</v>
      </c>
      <c r="P115" s="28">
        <f>O115*J115</f>
        <v>58962.12</v>
      </c>
      <c r="R115">
        <v>51.9</v>
      </c>
      <c r="S115">
        <v>88.24</v>
      </c>
      <c r="T115" t="s">
        <v>217</v>
      </c>
      <c r="U115" t="s">
        <v>219</v>
      </c>
      <c r="V115" t="s">
        <v>342</v>
      </c>
      <c r="W115" t="s">
        <v>342</v>
      </c>
      <c r="X115" t="s">
        <v>341</v>
      </c>
    </row>
    <row r="116" spans="1:24">
      <c r="A116" t="s">
        <v>213</v>
      </c>
      <c r="B116" t="s">
        <v>214</v>
      </c>
      <c r="C116" t="s">
        <v>341</v>
      </c>
      <c r="D116" t="s">
        <v>342</v>
      </c>
      <c r="E116" t="s">
        <v>342</v>
      </c>
      <c r="F116" t="s">
        <v>217</v>
      </c>
      <c r="G116" t="s">
        <v>218</v>
      </c>
      <c r="H116" t="s">
        <v>224</v>
      </c>
      <c r="I116" t="s">
        <v>220</v>
      </c>
      <c r="J116">
        <v>33</v>
      </c>
      <c r="K116">
        <v>100</v>
      </c>
      <c r="L116">
        <v>100</v>
      </c>
      <c r="M116">
        <v>1</v>
      </c>
      <c r="N116" t="s">
        <v>225</v>
      </c>
      <c r="O116">
        <v>1200.06</v>
      </c>
      <c r="P116"/>
      <c r="Q116">
        <f>O116*J116</f>
        <v>39601.979999999996</v>
      </c>
      <c r="R116">
        <v>0</v>
      </c>
      <c r="T116" t="s">
        <v>217</v>
      </c>
      <c r="U116" t="s">
        <v>224</v>
      </c>
      <c r="V116" t="s">
        <v>342</v>
      </c>
      <c r="W116" t="s">
        <v>342</v>
      </c>
      <c r="X116" t="s">
        <v>341</v>
      </c>
    </row>
    <row r="117" spans="1:24" hidden="1">
      <c r="A117" t="s">
        <v>213</v>
      </c>
      <c r="B117" t="s">
        <v>214</v>
      </c>
      <c r="C117" t="s">
        <v>343</v>
      </c>
      <c r="D117" t="s">
        <v>344</v>
      </c>
      <c r="E117" t="s">
        <v>345</v>
      </c>
      <c r="F117" t="s">
        <v>217</v>
      </c>
      <c r="G117" t="s">
        <v>218</v>
      </c>
      <c r="H117" t="s">
        <v>219</v>
      </c>
      <c r="I117" t="s">
        <v>220</v>
      </c>
      <c r="J117">
        <v>44</v>
      </c>
      <c r="K117">
        <v>42.86</v>
      </c>
      <c r="L117">
        <v>100</v>
      </c>
      <c r="M117">
        <v>72.97</v>
      </c>
      <c r="N117" t="s">
        <v>221</v>
      </c>
      <c r="O117">
        <v>3281.14</v>
      </c>
      <c r="P117" s="28">
        <f>O117*J117</f>
        <v>144370.16</v>
      </c>
      <c r="R117">
        <v>53.53</v>
      </c>
      <c r="S117">
        <v>100</v>
      </c>
      <c r="T117" t="s">
        <v>217</v>
      </c>
      <c r="U117" t="s">
        <v>219</v>
      </c>
      <c r="V117" t="s">
        <v>344</v>
      </c>
      <c r="W117" t="s">
        <v>345</v>
      </c>
      <c r="X117" t="s">
        <v>343</v>
      </c>
    </row>
    <row r="118" spans="1:24">
      <c r="A118" t="s">
        <v>213</v>
      </c>
      <c r="B118" t="s">
        <v>214</v>
      </c>
      <c r="C118" t="s">
        <v>343</v>
      </c>
      <c r="D118" t="s">
        <v>344</v>
      </c>
      <c r="E118" t="s">
        <v>345</v>
      </c>
      <c r="F118" t="s">
        <v>217</v>
      </c>
      <c r="G118" t="s">
        <v>218</v>
      </c>
      <c r="H118" t="s">
        <v>224</v>
      </c>
      <c r="I118" t="s">
        <v>220</v>
      </c>
      <c r="J118">
        <v>44</v>
      </c>
      <c r="K118">
        <v>100</v>
      </c>
      <c r="L118">
        <v>100</v>
      </c>
      <c r="M118">
        <v>1</v>
      </c>
      <c r="N118" t="s">
        <v>225</v>
      </c>
      <c r="O118">
        <v>1628.14</v>
      </c>
      <c r="P118"/>
      <c r="Q118">
        <f>O118*J118</f>
        <v>71638.16</v>
      </c>
      <c r="R118">
        <v>0</v>
      </c>
      <c r="T118" t="s">
        <v>217</v>
      </c>
      <c r="U118" t="s">
        <v>224</v>
      </c>
      <c r="V118" t="s">
        <v>344</v>
      </c>
      <c r="W118" t="s">
        <v>345</v>
      </c>
      <c r="X118" t="s">
        <v>343</v>
      </c>
    </row>
    <row r="119" spans="1:24" hidden="1">
      <c r="A119" t="s">
        <v>213</v>
      </c>
      <c r="B119" t="s">
        <v>214</v>
      </c>
      <c r="C119" t="s">
        <v>346</v>
      </c>
      <c r="D119" t="s">
        <v>347</v>
      </c>
      <c r="E119" t="s">
        <v>347</v>
      </c>
      <c r="F119" t="s">
        <v>217</v>
      </c>
      <c r="G119" t="s">
        <v>218</v>
      </c>
      <c r="H119" t="s">
        <v>219</v>
      </c>
      <c r="I119" t="s">
        <v>220</v>
      </c>
      <c r="J119">
        <v>26</v>
      </c>
      <c r="K119">
        <v>30.77</v>
      </c>
      <c r="L119">
        <v>100</v>
      </c>
      <c r="M119">
        <v>57.69</v>
      </c>
      <c r="N119" t="s">
        <v>264</v>
      </c>
      <c r="O119">
        <v>1933.96</v>
      </c>
      <c r="P119" s="28">
        <f>O119*J119</f>
        <v>50282.96</v>
      </c>
      <c r="R119">
        <v>54.44</v>
      </c>
      <c r="S119">
        <v>96.15</v>
      </c>
      <c r="T119" t="s">
        <v>217</v>
      </c>
      <c r="U119" t="s">
        <v>219</v>
      </c>
      <c r="V119" t="s">
        <v>347</v>
      </c>
      <c r="W119" t="s">
        <v>347</v>
      </c>
      <c r="X119" t="s">
        <v>346</v>
      </c>
    </row>
    <row r="120" spans="1:24">
      <c r="A120" t="s">
        <v>213</v>
      </c>
      <c r="B120" t="s">
        <v>214</v>
      </c>
      <c r="C120" t="s">
        <v>346</v>
      </c>
      <c r="D120" t="s">
        <v>347</v>
      </c>
      <c r="E120" t="s">
        <v>347</v>
      </c>
      <c r="F120" t="s">
        <v>217</v>
      </c>
      <c r="G120" t="s">
        <v>218</v>
      </c>
      <c r="H120" t="s">
        <v>224</v>
      </c>
      <c r="I120" t="s">
        <v>220</v>
      </c>
      <c r="J120">
        <v>26</v>
      </c>
      <c r="K120">
        <v>100</v>
      </c>
      <c r="L120">
        <v>100</v>
      </c>
      <c r="M120">
        <v>1</v>
      </c>
      <c r="N120" t="s">
        <v>225</v>
      </c>
      <c r="O120">
        <v>1130.19</v>
      </c>
      <c r="P120"/>
      <c r="Q120">
        <f>O120*J120</f>
        <v>29384.940000000002</v>
      </c>
      <c r="R120">
        <v>0</v>
      </c>
      <c r="T120" t="s">
        <v>217</v>
      </c>
      <c r="U120" t="s">
        <v>224</v>
      </c>
      <c r="V120" t="s">
        <v>347</v>
      </c>
      <c r="W120" t="s">
        <v>347</v>
      </c>
      <c r="X120" t="s">
        <v>346</v>
      </c>
    </row>
    <row r="121" spans="1:24" hidden="1">
      <c r="A121" t="s">
        <v>213</v>
      </c>
      <c r="B121" t="s">
        <v>214</v>
      </c>
      <c r="C121" t="s">
        <v>348</v>
      </c>
      <c r="D121" t="s">
        <v>349</v>
      </c>
      <c r="E121" t="s">
        <v>349</v>
      </c>
      <c r="F121" t="s">
        <v>217</v>
      </c>
      <c r="G121" t="s">
        <v>218</v>
      </c>
      <c r="H121" t="s">
        <v>219</v>
      </c>
      <c r="I121" t="s">
        <v>220</v>
      </c>
      <c r="J121">
        <v>15</v>
      </c>
      <c r="K121">
        <v>100</v>
      </c>
      <c r="L121">
        <v>100</v>
      </c>
      <c r="M121">
        <v>100</v>
      </c>
      <c r="N121" t="s">
        <v>252</v>
      </c>
      <c r="O121">
        <v>2433.5300000000002</v>
      </c>
      <c r="P121" s="28">
        <f>O121*J121</f>
        <v>36502.950000000004</v>
      </c>
      <c r="R121">
        <v>47.6</v>
      </c>
      <c r="S121">
        <v>93.33</v>
      </c>
      <c r="T121" t="s">
        <v>217</v>
      </c>
      <c r="U121" t="s">
        <v>219</v>
      </c>
      <c r="V121" t="s">
        <v>349</v>
      </c>
      <c r="W121" t="s">
        <v>349</v>
      </c>
      <c r="X121" t="s">
        <v>348</v>
      </c>
    </row>
    <row r="122" spans="1:24">
      <c r="A122" t="s">
        <v>213</v>
      </c>
      <c r="B122" t="s">
        <v>214</v>
      </c>
      <c r="C122" t="s">
        <v>348</v>
      </c>
      <c r="D122" t="s">
        <v>349</v>
      </c>
      <c r="E122" t="s">
        <v>349</v>
      </c>
      <c r="F122" t="s">
        <v>217</v>
      </c>
      <c r="G122" t="s">
        <v>218</v>
      </c>
      <c r="H122" t="s">
        <v>224</v>
      </c>
      <c r="I122" t="s">
        <v>220</v>
      </c>
      <c r="J122">
        <v>15</v>
      </c>
      <c r="K122">
        <v>100</v>
      </c>
      <c r="L122">
        <v>100</v>
      </c>
      <c r="M122">
        <v>1</v>
      </c>
      <c r="N122" t="s">
        <v>225</v>
      </c>
      <c r="O122">
        <v>870.33</v>
      </c>
      <c r="P122"/>
      <c r="Q122">
        <f>O122*J122</f>
        <v>13054.95</v>
      </c>
      <c r="R122">
        <v>0</v>
      </c>
      <c r="T122" t="s">
        <v>217</v>
      </c>
      <c r="U122" t="s">
        <v>224</v>
      </c>
      <c r="V122" t="s">
        <v>349</v>
      </c>
      <c r="W122" t="s">
        <v>349</v>
      </c>
      <c r="X122" t="s">
        <v>348</v>
      </c>
    </row>
    <row r="123" spans="1:24" hidden="1">
      <c r="A123" t="s">
        <v>213</v>
      </c>
      <c r="B123" t="s">
        <v>214</v>
      </c>
      <c r="C123" t="s">
        <v>350</v>
      </c>
      <c r="D123" t="s">
        <v>351</v>
      </c>
      <c r="E123" t="s">
        <v>351</v>
      </c>
      <c r="F123" t="s">
        <v>217</v>
      </c>
      <c r="G123" t="s">
        <v>218</v>
      </c>
      <c r="H123" t="s">
        <v>219</v>
      </c>
      <c r="I123" t="s">
        <v>220</v>
      </c>
      <c r="J123">
        <v>27</v>
      </c>
      <c r="K123">
        <v>70.37</v>
      </c>
      <c r="L123">
        <v>100</v>
      </c>
      <c r="M123">
        <v>77.78</v>
      </c>
      <c r="N123" t="s">
        <v>252</v>
      </c>
      <c r="O123">
        <v>2030</v>
      </c>
      <c r="P123" s="28">
        <f>O123*J123</f>
        <v>54810</v>
      </c>
      <c r="R123">
        <v>51.62</v>
      </c>
      <c r="S123">
        <v>96.3</v>
      </c>
      <c r="T123" t="s">
        <v>217</v>
      </c>
      <c r="U123" t="s">
        <v>219</v>
      </c>
      <c r="V123" t="s">
        <v>351</v>
      </c>
      <c r="W123" t="s">
        <v>351</v>
      </c>
      <c r="X123" t="s">
        <v>350</v>
      </c>
    </row>
    <row r="124" spans="1:24">
      <c r="A124" t="s">
        <v>213</v>
      </c>
      <c r="B124" t="s">
        <v>214</v>
      </c>
      <c r="C124" t="s">
        <v>350</v>
      </c>
      <c r="D124" t="s">
        <v>351</v>
      </c>
      <c r="E124" t="s">
        <v>351</v>
      </c>
      <c r="F124" t="s">
        <v>217</v>
      </c>
      <c r="G124" t="s">
        <v>218</v>
      </c>
      <c r="H124" t="s">
        <v>224</v>
      </c>
      <c r="I124" t="s">
        <v>220</v>
      </c>
      <c r="J124">
        <v>27</v>
      </c>
      <c r="K124">
        <v>100</v>
      </c>
      <c r="L124">
        <v>100</v>
      </c>
      <c r="M124">
        <v>1</v>
      </c>
      <c r="N124" t="s">
        <v>225</v>
      </c>
      <c r="O124">
        <v>1043.78</v>
      </c>
      <c r="P124"/>
      <c r="Q124">
        <f>O124*J124</f>
        <v>28182.059999999998</v>
      </c>
      <c r="R124">
        <v>0</v>
      </c>
      <c r="T124" t="s">
        <v>217</v>
      </c>
      <c r="U124" t="s">
        <v>224</v>
      </c>
      <c r="V124" t="s">
        <v>351</v>
      </c>
      <c r="W124" t="s">
        <v>351</v>
      </c>
      <c r="X124" t="s">
        <v>350</v>
      </c>
    </row>
    <row r="125" spans="1:24" hidden="1">
      <c r="A125" t="s">
        <v>213</v>
      </c>
      <c r="B125" t="s">
        <v>214</v>
      </c>
      <c r="C125" t="s">
        <v>352</v>
      </c>
      <c r="D125" t="s">
        <v>353</v>
      </c>
      <c r="E125" t="s">
        <v>353</v>
      </c>
      <c r="F125" t="s">
        <v>217</v>
      </c>
      <c r="G125" t="s">
        <v>218</v>
      </c>
      <c r="H125" t="s">
        <v>219</v>
      </c>
      <c r="I125" t="s">
        <v>220</v>
      </c>
      <c r="J125">
        <v>17</v>
      </c>
      <c r="K125">
        <v>47.06</v>
      </c>
      <c r="L125">
        <v>100</v>
      </c>
      <c r="M125">
        <v>58.82</v>
      </c>
      <c r="N125" t="s">
        <v>221</v>
      </c>
      <c r="O125">
        <v>3132.29</v>
      </c>
      <c r="P125" s="28">
        <f>O125*J125</f>
        <v>53248.93</v>
      </c>
      <c r="R125">
        <v>63.52</v>
      </c>
      <c r="S125">
        <v>100</v>
      </c>
      <c r="T125" t="s">
        <v>217</v>
      </c>
      <c r="U125" t="s">
        <v>219</v>
      </c>
      <c r="V125" t="s">
        <v>353</v>
      </c>
      <c r="W125" t="s">
        <v>353</v>
      </c>
      <c r="X125" t="s">
        <v>352</v>
      </c>
    </row>
    <row r="126" spans="1:24">
      <c r="A126" t="s">
        <v>213</v>
      </c>
      <c r="B126" t="s">
        <v>214</v>
      </c>
      <c r="C126" t="s">
        <v>352</v>
      </c>
      <c r="D126" t="s">
        <v>353</v>
      </c>
      <c r="E126" t="s">
        <v>353</v>
      </c>
      <c r="F126" t="s">
        <v>217</v>
      </c>
      <c r="G126" t="s">
        <v>218</v>
      </c>
      <c r="H126" t="s">
        <v>224</v>
      </c>
      <c r="I126" t="s">
        <v>220</v>
      </c>
      <c r="J126">
        <v>17</v>
      </c>
      <c r="K126">
        <v>100</v>
      </c>
      <c r="L126">
        <v>100</v>
      </c>
      <c r="M126">
        <v>1</v>
      </c>
      <c r="N126" t="s">
        <v>225</v>
      </c>
      <c r="O126">
        <v>1223.1199999999999</v>
      </c>
      <c r="P126"/>
      <c r="Q126">
        <f>O126*J126</f>
        <v>20793.039999999997</v>
      </c>
      <c r="R126">
        <v>0</v>
      </c>
      <c r="T126" t="s">
        <v>217</v>
      </c>
      <c r="U126" t="s">
        <v>224</v>
      </c>
      <c r="V126" t="s">
        <v>353</v>
      </c>
      <c r="W126" t="s">
        <v>353</v>
      </c>
      <c r="X126" t="s">
        <v>352</v>
      </c>
    </row>
    <row r="127" spans="1:24" hidden="1">
      <c r="A127" t="s">
        <v>213</v>
      </c>
      <c r="B127" t="s">
        <v>214</v>
      </c>
      <c r="C127" t="s">
        <v>354</v>
      </c>
      <c r="D127" t="s">
        <v>355</v>
      </c>
      <c r="E127" t="s">
        <v>356</v>
      </c>
      <c r="F127" t="s">
        <v>217</v>
      </c>
      <c r="G127" t="s">
        <v>218</v>
      </c>
      <c r="H127" t="s">
        <v>219</v>
      </c>
      <c r="I127" t="s">
        <v>220</v>
      </c>
      <c r="J127">
        <v>24</v>
      </c>
      <c r="K127">
        <v>100</v>
      </c>
      <c r="L127">
        <v>100</v>
      </c>
      <c r="M127">
        <v>100</v>
      </c>
      <c r="N127" t="s">
        <v>221</v>
      </c>
      <c r="O127">
        <v>3137.14</v>
      </c>
      <c r="P127" s="28">
        <f>O127*J127</f>
        <v>75291.360000000001</v>
      </c>
      <c r="R127">
        <v>52.97</v>
      </c>
      <c r="S127">
        <v>100</v>
      </c>
      <c r="T127" t="s">
        <v>217</v>
      </c>
      <c r="U127" t="s">
        <v>219</v>
      </c>
      <c r="V127" t="s">
        <v>355</v>
      </c>
      <c r="W127" t="s">
        <v>356</v>
      </c>
      <c r="X127" t="s">
        <v>354</v>
      </c>
    </row>
    <row r="128" spans="1:24">
      <c r="A128" t="s">
        <v>213</v>
      </c>
      <c r="B128" t="s">
        <v>214</v>
      </c>
      <c r="C128" t="s">
        <v>354</v>
      </c>
      <c r="D128" t="s">
        <v>355</v>
      </c>
      <c r="E128" t="s">
        <v>356</v>
      </c>
      <c r="F128" t="s">
        <v>217</v>
      </c>
      <c r="G128" t="s">
        <v>218</v>
      </c>
      <c r="H128" t="s">
        <v>224</v>
      </c>
      <c r="I128" t="s">
        <v>220</v>
      </c>
      <c r="J128">
        <v>21</v>
      </c>
      <c r="K128">
        <v>100</v>
      </c>
      <c r="L128">
        <v>100</v>
      </c>
      <c r="M128">
        <v>1</v>
      </c>
      <c r="N128" t="s">
        <v>225</v>
      </c>
      <c r="O128">
        <v>3810.47</v>
      </c>
      <c r="P128"/>
      <c r="Q128">
        <f>O128*J128</f>
        <v>80019.87</v>
      </c>
      <c r="R128">
        <v>0</v>
      </c>
      <c r="T128" t="s">
        <v>217</v>
      </c>
      <c r="U128" t="s">
        <v>224</v>
      </c>
      <c r="V128" t="s">
        <v>355</v>
      </c>
      <c r="W128" t="s">
        <v>356</v>
      </c>
      <c r="X128" t="s">
        <v>354</v>
      </c>
    </row>
    <row r="129" spans="16:17">
      <c r="P129" s="29">
        <f>SUBTOTAL(9,P2:P127)</f>
        <v>0</v>
      </c>
      <c r="Q129" s="29">
        <f>SUBTOTAL(9,Q4:Q128)</f>
        <v>2168980.56</v>
      </c>
    </row>
  </sheetData>
  <autoFilter ref="A1:X128" xr:uid="{00000000-0001-0000-0000-000000000000}">
    <filterColumn colId="7">
      <filters>
        <filter val="GAS"/>
      </filters>
    </filterColumn>
  </autoFilter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D4A5-7C6A-4BDE-B9F1-6E94D7847C33}">
  <dimension ref="A1:B59"/>
  <sheetViews>
    <sheetView topLeftCell="A21" workbookViewId="0">
      <selection activeCell="I58" sqref="I58"/>
    </sheetView>
  </sheetViews>
  <sheetFormatPr defaultRowHeight="15"/>
  <cols>
    <col min="1" max="1" width="40.7109375" bestFit="1" customWidth="1"/>
  </cols>
  <sheetData>
    <row r="1" spans="1:2">
      <c r="A1" s="5" t="s">
        <v>357</v>
      </c>
      <c r="B1" s="5" t="s">
        <v>358</v>
      </c>
    </row>
    <row r="2" spans="1:2">
      <c r="A2" t="s">
        <v>343</v>
      </c>
      <c r="B2">
        <v>7</v>
      </c>
    </row>
    <row r="3" spans="1:2">
      <c r="A3" t="s">
        <v>295</v>
      </c>
      <c r="B3">
        <v>38</v>
      </c>
    </row>
    <row r="4" spans="1:2">
      <c r="A4" t="s">
        <v>359</v>
      </c>
      <c r="B4">
        <v>10</v>
      </c>
    </row>
    <row r="5" spans="1:2">
      <c r="A5" t="s">
        <v>250</v>
      </c>
      <c r="B5">
        <v>16</v>
      </c>
    </row>
    <row r="6" spans="1:2">
      <c r="A6" t="s">
        <v>350</v>
      </c>
      <c r="B6">
        <v>27</v>
      </c>
    </row>
    <row r="7" spans="1:2">
      <c r="A7" t="s">
        <v>313</v>
      </c>
      <c r="B7">
        <v>26</v>
      </c>
    </row>
    <row r="8" spans="1:2">
      <c r="A8" t="s">
        <v>305</v>
      </c>
      <c r="B8">
        <v>26</v>
      </c>
    </row>
    <row r="9" spans="1:2">
      <c r="A9" t="s">
        <v>360</v>
      </c>
      <c r="B9">
        <v>17</v>
      </c>
    </row>
    <row r="10" spans="1:2">
      <c r="A10" t="s">
        <v>337</v>
      </c>
      <c r="B10">
        <v>22</v>
      </c>
    </row>
    <row r="11" spans="1:2">
      <c r="A11" t="s">
        <v>215</v>
      </c>
      <c r="B11">
        <v>54</v>
      </c>
    </row>
    <row r="12" spans="1:2">
      <c r="A12" t="s">
        <v>361</v>
      </c>
      <c r="B12">
        <v>14</v>
      </c>
    </row>
    <row r="13" spans="1:2">
      <c r="A13" t="s">
        <v>362</v>
      </c>
      <c r="B13">
        <v>12</v>
      </c>
    </row>
    <row r="14" spans="1:2">
      <c r="A14" t="s">
        <v>363</v>
      </c>
      <c r="B14">
        <v>10</v>
      </c>
    </row>
    <row r="15" spans="1:2">
      <c r="A15" t="s">
        <v>364</v>
      </c>
      <c r="B15">
        <v>6</v>
      </c>
    </row>
    <row r="16" spans="1:2">
      <c r="A16" t="s">
        <v>231</v>
      </c>
      <c r="B16">
        <v>100</v>
      </c>
    </row>
    <row r="17" spans="1:2">
      <c r="A17" t="s">
        <v>293</v>
      </c>
      <c r="B17">
        <v>20</v>
      </c>
    </row>
    <row r="18" spans="1:2">
      <c r="A18" t="s">
        <v>365</v>
      </c>
      <c r="B18">
        <v>5</v>
      </c>
    </row>
    <row r="19" spans="1:2">
      <c r="A19" t="s">
        <v>267</v>
      </c>
      <c r="B19">
        <v>9</v>
      </c>
    </row>
    <row r="20" spans="1:2">
      <c r="A20" t="s">
        <v>278</v>
      </c>
      <c r="B20">
        <v>10</v>
      </c>
    </row>
    <row r="21" spans="1:2">
      <c r="A21" t="s">
        <v>247</v>
      </c>
      <c r="B21">
        <v>4</v>
      </c>
    </row>
    <row r="22" spans="1:2">
      <c r="A22" t="s">
        <v>240</v>
      </c>
      <c r="B22">
        <v>50</v>
      </c>
    </row>
    <row r="23" spans="1:2">
      <c r="A23" t="s">
        <v>222</v>
      </c>
      <c r="B23">
        <v>45</v>
      </c>
    </row>
    <row r="24" spans="1:2">
      <c r="A24" t="s">
        <v>287</v>
      </c>
      <c r="B24">
        <v>26</v>
      </c>
    </row>
    <row r="25" spans="1:2">
      <c r="A25" t="s">
        <v>334</v>
      </c>
      <c r="B25">
        <v>95</v>
      </c>
    </row>
    <row r="26" spans="1:2">
      <c r="A26" t="s">
        <v>233</v>
      </c>
      <c r="B26">
        <v>10</v>
      </c>
    </row>
    <row r="27" spans="1:2">
      <c r="A27" t="s">
        <v>330</v>
      </c>
      <c r="B27">
        <v>32</v>
      </c>
    </row>
    <row r="28" spans="1:2">
      <c r="A28" t="s">
        <v>280</v>
      </c>
      <c r="B28">
        <v>10</v>
      </c>
    </row>
    <row r="29" spans="1:2">
      <c r="A29" t="s">
        <v>311</v>
      </c>
      <c r="B29">
        <v>10</v>
      </c>
    </row>
    <row r="30" spans="1:2">
      <c r="A30" t="s">
        <v>366</v>
      </c>
      <c r="B30">
        <v>1</v>
      </c>
    </row>
    <row r="31" spans="1:2">
      <c r="A31" t="s">
        <v>238</v>
      </c>
      <c r="B31">
        <v>50</v>
      </c>
    </row>
    <row r="32" spans="1:2">
      <c r="A32" t="s">
        <v>253</v>
      </c>
      <c r="B32">
        <v>9</v>
      </c>
    </row>
    <row r="33" spans="1:2">
      <c r="A33" t="s">
        <v>285</v>
      </c>
      <c r="B33">
        <v>30</v>
      </c>
    </row>
    <row r="34" spans="1:2">
      <c r="A34" t="s">
        <v>283</v>
      </c>
      <c r="B34">
        <v>10</v>
      </c>
    </row>
    <row r="35" spans="1:2">
      <c r="A35" t="s">
        <v>341</v>
      </c>
      <c r="B35">
        <v>34</v>
      </c>
    </row>
    <row r="36" spans="1:2">
      <c r="A36" t="s">
        <v>317</v>
      </c>
      <c r="B36">
        <v>30</v>
      </c>
    </row>
    <row r="37" spans="1:2">
      <c r="A37" t="s">
        <v>326</v>
      </c>
      <c r="B37">
        <v>15</v>
      </c>
    </row>
    <row r="38" spans="1:2">
      <c r="A38" t="s">
        <v>332</v>
      </c>
      <c r="B38">
        <v>21</v>
      </c>
    </row>
    <row r="39" spans="1:2">
      <c r="A39" t="s">
        <v>339</v>
      </c>
      <c r="B39">
        <v>34</v>
      </c>
    </row>
    <row r="40" spans="1:2">
      <c r="A40" t="s">
        <v>315</v>
      </c>
      <c r="B40">
        <v>20</v>
      </c>
    </row>
    <row r="41" spans="1:2">
      <c r="A41" t="s">
        <v>307</v>
      </c>
      <c r="B41">
        <v>36</v>
      </c>
    </row>
    <row r="42" spans="1:2">
      <c r="A42" t="s">
        <v>367</v>
      </c>
      <c r="B42">
        <v>37</v>
      </c>
    </row>
    <row r="43" spans="1:2">
      <c r="A43" t="s">
        <v>272</v>
      </c>
      <c r="B43">
        <v>10</v>
      </c>
    </row>
    <row r="44" spans="1:2">
      <c r="A44" t="s">
        <v>301</v>
      </c>
      <c r="B44">
        <v>24</v>
      </c>
    </row>
    <row r="45" spans="1:2">
      <c r="A45" t="s">
        <v>289</v>
      </c>
      <c r="B45">
        <v>20</v>
      </c>
    </row>
    <row r="46" spans="1:2">
      <c r="A46" t="s">
        <v>309</v>
      </c>
      <c r="B46">
        <v>15</v>
      </c>
    </row>
    <row r="47" spans="1:2">
      <c r="A47" t="s">
        <v>235</v>
      </c>
      <c r="B47">
        <v>40</v>
      </c>
    </row>
    <row r="48" spans="1:2">
      <c r="A48" t="s">
        <v>319</v>
      </c>
      <c r="B48">
        <v>30</v>
      </c>
    </row>
    <row r="49" spans="1:2">
      <c r="A49" t="s">
        <v>227</v>
      </c>
      <c r="B49">
        <v>20</v>
      </c>
    </row>
    <row r="50" spans="1:2">
      <c r="A50" t="s">
        <v>299</v>
      </c>
      <c r="B50">
        <v>25</v>
      </c>
    </row>
    <row r="51" spans="1:2">
      <c r="A51" t="s">
        <v>346</v>
      </c>
      <c r="B51">
        <v>26</v>
      </c>
    </row>
    <row r="52" spans="1:2">
      <c r="A52" t="s">
        <v>262</v>
      </c>
      <c r="B52">
        <v>25</v>
      </c>
    </row>
    <row r="53" spans="1:2">
      <c r="A53" t="s">
        <v>368</v>
      </c>
      <c r="B53">
        <v>9</v>
      </c>
    </row>
    <row r="54" spans="1:2">
      <c r="A54" t="s">
        <v>321</v>
      </c>
      <c r="B54">
        <v>90</v>
      </c>
    </row>
    <row r="55" spans="1:2">
      <c r="A55" t="s">
        <v>369</v>
      </c>
      <c r="B55">
        <v>15</v>
      </c>
    </row>
    <row r="56" spans="1:2">
      <c r="A56" t="s">
        <v>276</v>
      </c>
      <c r="B56">
        <v>19</v>
      </c>
    </row>
    <row r="57" spans="1:2">
      <c r="A57" t="s">
        <v>274</v>
      </c>
      <c r="B57">
        <v>30</v>
      </c>
    </row>
    <row r="58" spans="1:2">
      <c r="A58" t="s">
        <v>265</v>
      </c>
      <c r="B58">
        <v>55</v>
      </c>
    </row>
    <row r="59" spans="1:2">
      <c r="A59" t="s">
        <v>258</v>
      </c>
      <c r="B59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1613-93BB-4F27-88B9-BFEAAD815F4F}">
  <dimension ref="A1:G22"/>
  <sheetViews>
    <sheetView workbookViewId="0">
      <selection activeCell="B26" sqref="B26"/>
    </sheetView>
  </sheetViews>
  <sheetFormatPr defaultRowHeight="15"/>
  <cols>
    <col min="1" max="1" width="18.42578125" customWidth="1"/>
    <col min="2" max="2" width="31.5703125" bestFit="1" customWidth="1"/>
    <col min="3" max="3" width="27" bestFit="1" customWidth="1"/>
    <col min="4" max="4" width="25.28515625" bestFit="1" customWidth="1"/>
    <col min="5" max="5" width="50.140625" bestFit="1" customWidth="1"/>
    <col min="6" max="6" width="29.28515625" bestFit="1" customWidth="1"/>
    <col min="7" max="7" width="36.140625" bestFit="1" customWidth="1"/>
  </cols>
  <sheetData>
    <row r="1" spans="1:7">
      <c r="A1" t="s">
        <v>370</v>
      </c>
    </row>
    <row r="3" spans="1:7">
      <c r="B3" t="s">
        <v>371</v>
      </c>
    </row>
    <row r="4" spans="1:7">
      <c r="B4" t="s">
        <v>372</v>
      </c>
      <c r="C4" t="s">
        <v>373</v>
      </c>
      <c r="D4" t="s">
        <v>374</v>
      </c>
      <c r="E4" t="s">
        <v>375</v>
      </c>
      <c r="F4" t="s">
        <v>376</v>
      </c>
      <c r="G4" t="s">
        <v>377</v>
      </c>
    </row>
    <row r="5" spans="1:7">
      <c r="A5" t="s">
        <v>378</v>
      </c>
      <c r="B5" t="s">
        <v>379</v>
      </c>
      <c r="C5" t="s">
        <v>380</v>
      </c>
      <c r="D5" t="s">
        <v>381</v>
      </c>
      <c r="E5" t="s">
        <v>381</v>
      </c>
      <c r="F5" t="s">
        <v>382</v>
      </c>
      <c r="G5" t="s">
        <v>122</v>
      </c>
    </row>
    <row r="6" spans="1:7">
      <c r="A6" t="s">
        <v>383</v>
      </c>
      <c r="B6" t="s">
        <v>384</v>
      </c>
      <c r="C6" t="s">
        <v>385</v>
      </c>
      <c r="D6" t="s">
        <v>386</v>
      </c>
      <c r="E6">
        <v>1</v>
      </c>
      <c r="F6">
        <v>825</v>
      </c>
      <c r="G6">
        <v>3947</v>
      </c>
    </row>
    <row r="8" spans="1:7">
      <c r="A8" t="s">
        <v>387</v>
      </c>
    </row>
    <row r="10" spans="1:7">
      <c r="A10" t="s">
        <v>388</v>
      </c>
    </row>
    <row r="12" spans="1:7">
      <c r="A12" s="31">
        <v>3947</v>
      </c>
      <c r="B12" t="s">
        <v>122</v>
      </c>
    </row>
    <row r="13" spans="1:7">
      <c r="A13" s="31">
        <v>380</v>
      </c>
      <c r="B13" t="s">
        <v>124</v>
      </c>
    </row>
    <row r="14" spans="1:7">
      <c r="A14" s="31">
        <f>A12*1000/A13</f>
        <v>10386.842105263158</v>
      </c>
      <c r="B14" t="s">
        <v>126</v>
      </c>
    </row>
    <row r="15" spans="1:7">
      <c r="A15" s="31">
        <v>1694</v>
      </c>
      <c r="B15" t="s">
        <v>389</v>
      </c>
    </row>
    <row r="16" spans="1:7">
      <c r="A16" s="31">
        <f>A14/A15</f>
        <v>6.1315478779593615</v>
      </c>
      <c r="B16" t="s">
        <v>390</v>
      </c>
    </row>
    <row r="17" spans="1:2">
      <c r="A17" s="31">
        <f>A12*1000*0.85</f>
        <v>3354950</v>
      </c>
      <c r="B17" t="s">
        <v>128</v>
      </c>
    </row>
    <row r="18" spans="1:2">
      <c r="A18" s="31">
        <v>4482619.2</v>
      </c>
      <c r="B18" t="s">
        <v>118</v>
      </c>
    </row>
    <row r="19" spans="1:2">
      <c r="A19" s="31">
        <f>A18/A15</f>
        <v>2646.1742621015351</v>
      </c>
      <c r="B19" t="s">
        <v>120</v>
      </c>
    </row>
    <row r="20" spans="1:2">
      <c r="A20" s="32" t="s">
        <v>391</v>
      </c>
      <c r="B20" t="s">
        <v>392</v>
      </c>
    </row>
    <row r="21" spans="1:2">
      <c r="A21" s="31">
        <f>A18-A17</f>
        <v>1127669.2000000002</v>
      </c>
      <c r="B21" t="s">
        <v>130</v>
      </c>
    </row>
    <row r="22" spans="1:2">
      <c r="A22" s="30">
        <f>A17/A18</f>
        <v>0.74843520056309931</v>
      </c>
      <c r="B2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D46B1F5EB14CA5F850F8B0551732" ma:contentTypeVersion="10" ma:contentTypeDescription="Een nieuw document maken." ma:contentTypeScope="" ma:versionID="735702202d7f4b0af1485a9c1171005b">
  <xsd:schema xmlns:xsd="http://www.w3.org/2001/XMLSchema" xmlns:xs="http://www.w3.org/2001/XMLSchema" xmlns:p="http://schemas.microsoft.com/office/2006/metadata/properties" xmlns:ns2="f4560dd6-b07f-4250-b185-fe4712c5aa45" xmlns:ns3="f8f34010-03b7-49be-b8a1-716b7de1b3cb" targetNamespace="http://schemas.microsoft.com/office/2006/metadata/properties" ma:root="true" ma:fieldsID="bb48a08bc45a4b9087b2fca4deb504b0" ns2:_="" ns3:_="">
    <xsd:import namespace="f4560dd6-b07f-4250-b185-fe4712c5aa45"/>
    <xsd:import namespace="f8f34010-03b7-49be-b8a1-716b7de1b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60dd6-b07f-4250-b185-fe4712c5a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89d8711-b467-4552-adfa-6c402e7a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34010-03b7-49be-b8a1-716b7de1b3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fc6d7a-8685-4043-be8b-fc084e37dc09}" ma:internalName="TaxCatchAll" ma:showField="CatchAllData" ma:web="f8f34010-03b7-49be-b8a1-716b7de1b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f34010-03b7-49be-b8a1-716b7de1b3cb" xsi:nil="true"/>
    <lcf76f155ced4ddcb4097134ff3c332f xmlns="f4560dd6-b07f-4250-b185-fe4712c5aa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352A76-2125-415C-BACE-81C537B49081}"/>
</file>

<file path=customXml/itemProps2.xml><?xml version="1.0" encoding="utf-8"?>
<ds:datastoreItem xmlns:ds="http://schemas.openxmlformats.org/officeDocument/2006/customXml" ds:itemID="{0D91716A-D5B3-4165-BCA7-7E3746F6F29C}"/>
</file>

<file path=customXml/itemProps3.xml><?xml version="1.0" encoding="utf-8"?>
<ds:datastoreItem xmlns:ds="http://schemas.openxmlformats.org/officeDocument/2006/customXml" ds:itemID="{2DE8F341-A010-4609-AA15-EE5CEBE95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Kuijpers Business Partners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Heugten, Geert-Jan van</dc:creator>
  <cp:keywords/>
  <dc:description/>
  <cp:lastModifiedBy/>
  <cp:revision/>
  <dcterms:created xsi:type="dcterms:W3CDTF">2025-08-06T14:46:28Z</dcterms:created>
  <dcterms:modified xsi:type="dcterms:W3CDTF">2025-09-12T19:26:37Z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0x0101008D72D46B1F5EB14CA5F850F8B0551732</vt:lpwstr>
  </property>
  <property fmtid="{D5CDD505-2E9C-101B-9397-08002B2CF9AE}" pid="3" name="MediaServiceImageTags">
    <vt:lpwstr/>
  </property>
</Properties>
</file>